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Financijski izvještaji\Financijski plan 2026.,2027.,2028\"/>
    </mc:Choice>
  </mc:AlternateContent>
  <xr:revisionPtr revIDLastSave="0" documentId="13_ncr:1_{F55D32A6-F45D-47F7-ABF5-27539245B633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7" l="1"/>
  <c r="E124" i="7" l="1"/>
  <c r="E16" i="7"/>
  <c r="E15" i="7"/>
  <c r="H12" i="10" l="1"/>
  <c r="F25" i="3"/>
  <c r="C18" i="8"/>
  <c r="H115" i="7"/>
  <c r="I115" i="7"/>
  <c r="G115" i="7"/>
  <c r="H103" i="7"/>
  <c r="I103" i="7"/>
  <c r="I102" i="7" s="1"/>
  <c r="I101" i="7" s="1"/>
  <c r="G103" i="7"/>
  <c r="H24" i="7"/>
  <c r="H25" i="7"/>
  <c r="I25" i="7"/>
  <c r="I24" i="7" s="1"/>
  <c r="H26" i="7"/>
  <c r="I26" i="7"/>
  <c r="G25" i="7"/>
  <c r="G26" i="7"/>
  <c r="H21" i="7"/>
  <c r="H20" i="7" s="1"/>
  <c r="H19" i="7" s="1"/>
  <c r="I21" i="7"/>
  <c r="G21" i="7"/>
  <c r="H15" i="7"/>
  <c r="I15" i="7"/>
  <c r="H16" i="7"/>
  <c r="I16" i="7"/>
  <c r="G16" i="7"/>
  <c r="G15" i="7"/>
  <c r="G11" i="7"/>
  <c r="G12" i="7"/>
  <c r="H11" i="7"/>
  <c r="I11" i="7"/>
  <c r="H12" i="7"/>
  <c r="I12" i="7"/>
  <c r="F115" i="7"/>
  <c r="F103" i="7"/>
  <c r="F29" i="7"/>
  <c r="F25" i="7"/>
  <c r="F24" i="7" s="1"/>
  <c r="F21" i="7"/>
  <c r="F22" i="7"/>
  <c r="F16" i="7"/>
  <c r="F15" i="7"/>
  <c r="F12" i="7"/>
  <c r="F11" i="7"/>
  <c r="G24" i="7" l="1"/>
  <c r="B41" i="8"/>
  <c r="I53" i="7" l="1"/>
  <c r="H53" i="7"/>
  <c r="G53" i="7"/>
  <c r="F53" i="7"/>
  <c r="E53" i="7"/>
  <c r="I51" i="7"/>
  <c r="H51" i="7"/>
  <c r="G51" i="7"/>
  <c r="F51" i="7"/>
  <c r="E51" i="7"/>
  <c r="H28" i="7"/>
  <c r="I28" i="7"/>
  <c r="G28" i="7"/>
  <c r="G23" i="7" s="1"/>
  <c r="F28" i="7"/>
  <c r="F23" i="7" s="1"/>
  <c r="H50" i="7" l="1"/>
  <c r="G50" i="7"/>
  <c r="I50" i="7"/>
  <c r="F50" i="7"/>
  <c r="E50" i="7"/>
  <c r="E123" i="7"/>
  <c r="E122" i="7" s="1"/>
  <c r="E121" i="7" s="1"/>
  <c r="I123" i="7"/>
  <c r="I122" i="7" s="1"/>
  <c r="I121" i="7" s="1"/>
  <c r="H123" i="7"/>
  <c r="H122" i="7" s="1"/>
  <c r="H121" i="7" s="1"/>
  <c r="G123" i="7"/>
  <c r="G122" i="7" s="1"/>
  <c r="G121" i="7" s="1"/>
  <c r="F107" i="7" l="1"/>
  <c r="E78" i="7"/>
  <c r="F78" i="7"/>
  <c r="I78" i="7"/>
  <c r="H78" i="7"/>
  <c r="G78" i="7"/>
  <c r="I83" i="7"/>
  <c r="H83" i="7"/>
  <c r="G83" i="7"/>
  <c r="F83" i="7"/>
  <c r="E83" i="7"/>
  <c r="H77" i="7" l="1"/>
  <c r="I77" i="7"/>
  <c r="I76" i="7" s="1"/>
  <c r="F77" i="7"/>
  <c r="E77" i="7"/>
  <c r="G77" i="7"/>
  <c r="I114" i="7"/>
  <c r="I113" i="7" s="1"/>
  <c r="H114" i="7"/>
  <c r="H113" i="7" s="1"/>
  <c r="G114" i="7"/>
  <c r="G113" i="7" s="1"/>
  <c r="F11" i="3" l="1"/>
  <c r="F114" i="7" l="1"/>
  <c r="F113" i="7" s="1"/>
  <c r="I119" i="7" l="1"/>
  <c r="H119" i="7"/>
  <c r="G119" i="7"/>
  <c r="F119" i="7"/>
  <c r="E119" i="7"/>
  <c r="E24" i="7"/>
  <c r="E114" i="7"/>
  <c r="E113" i="7" s="1"/>
  <c r="G117" i="7" l="1"/>
  <c r="G118" i="7"/>
  <c r="H117" i="7"/>
  <c r="H118" i="7"/>
  <c r="F117" i="7"/>
  <c r="F118" i="7"/>
  <c r="E117" i="7"/>
  <c r="E118" i="7"/>
  <c r="I117" i="7"/>
  <c r="I118" i="7"/>
  <c r="I112" i="7"/>
  <c r="H112" i="7"/>
  <c r="G112" i="7"/>
  <c r="F112" i="7"/>
  <c r="E112" i="7"/>
  <c r="E10" i="7" l="1"/>
  <c r="E9" i="7" s="1"/>
  <c r="I43" i="7" l="1"/>
  <c r="I42" i="7" s="1"/>
  <c r="H43" i="7"/>
  <c r="H42" i="7" s="1"/>
  <c r="G43" i="7"/>
  <c r="G72" i="7" l="1"/>
  <c r="B37" i="8" l="1"/>
  <c r="E37" i="8" l="1"/>
  <c r="D37" i="8"/>
  <c r="D18" i="8" l="1"/>
  <c r="F41" i="8" l="1"/>
  <c r="E41" i="8"/>
  <c r="D41" i="8"/>
  <c r="C41" i="8"/>
  <c r="F22" i="8"/>
  <c r="E22" i="8"/>
  <c r="D22" i="8"/>
  <c r="C22" i="8"/>
  <c r="B22" i="8"/>
  <c r="I99" i="7" l="1"/>
  <c r="I98" i="7" s="1"/>
  <c r="H99" i="7"/>
  <c r="H98" i="7" s="1"/>
  <c r="H102" i="7"/>
  <c r="H101" i="7" s="1"/>
  <c r="I96" i="7"/>
  <c r="I95" i="7" s="1"/>
  <c r="H96" i="7"/>
  <c r="H95" i="7" s="1"/>
  <c r="I92" i="7"/>
  <c r="I91" i="7" s="1"/>
  <c r="I90" i="7" s="1"/>
  <c r="H92" i="7"/>
  <c r="H91" i="7" s="1"/>
  <c r="H90" i="7" s="1"/>
  <c r="E91" i="7"/>
  <c r="E90" i="7" s="1"/>
  <c r="I88" i="7"/>
  <c r="I87" i="7" s="1"/>
  <c r="I86" i="7" s="1"/>
  <c r="H88" i="7"/>
  <c r="H87" i="7" s="1"/>
  <c r="H86" i="7" s="1"/>
  <c r="H76" i="7"/>
  <c r="I72" i="7"/>
  <c r="H72" i="7"/>
  <c r="I74" i="7"/>
  <c r="H74" i="7"/>
  <c r="I69" i="7"/>
  <c r="I68" i="7" s="1"/>
  <c r="H69" i="7"/>
  <c r="H68" i="7" s="1"/>
  <c r="I63" i="7"/>
  <c r="I65" i="7"/>
  <c r="H63" i="7"/>
  <c r="H65" i="7"/>
  <c r="I49" i="7"/>
  <c r="H49" i="7"/>
  <c r="I57" i="7"/>
  <c r="H57" i="7"/>
  <c r="I59" i="7"/>
  <c r="H59" i="7"/>
  <c r="I47" i="7"/>
  <c r="I46" i="7" s="1"/>
  <c r="I45" i="7" s="1"/>
  <c r="H47" i="7"/>
  <c r="H46" i="7" s="1"/>
  <c r="H45" i="7" s="1"/>
  <c r="I41" i="7"/>
  <c r="H41" i="7"/>
  <c r="I37" i="7"/>
  <c r="I36" i="7" s="1"/>
  <c r="I35" i="7" s="1"/>
  <c r="H37" i="7"/>
  <c r="H36" i="7" s="1"/>
  <c r="H35" i="7" s="1"/>
  <c r="I33" i="7"/>
  <c r="I32" i="7" s="1"/>
  <c r="I31" i="7" s="1"/>
  <c r="H33" i="7"/>
  <c r="H32" i="7" s="1"/>
  <c r="H31" i="7" s="1"/>
  <c r="I110" i="7"/>
  <c r="I109" i="7" s="1"/>
  <c r="I107" i="7"/>
  <c r="I106" i="7" s="1"/>
  <c r="H110" i="7"/>
  <c r="H109" i="7" s="1"/>
  <c r="H107" i="7"/>
  <c r="H106" i="7" s="1"/>
  <c r="G107" i="7"/>
  <c r="G106" i="7" s="1"/>
  <c r="G110" i="7"/>
  <c r="G109" i="7" s="1"/>
  <c r="I23" i="7"/>
  <c r="H23" i="7"/>
  <c r="D17" i="3"/>
  <c r="I20" i="7"/>
  <c r="I19" i="7" s="1"/>
  <c r="I14" i="7"/>
  <c r="I13" i="7" s="1"/>
  <c r="H14" i="7"/>
  <c r="H13" i="7" s="1"/>
  <c r="I10" i="7"/>
  <c r="I9" i="7" s="1"/>
  <c r="H10" i="7"/>
  <c r="H9" i="7" s="1"/>
  <c r="F110" i="7"/>
  <c r="F109" i="7" s="1"/>
  <c r="F102" i="7"/>
  <c r="F101" i="7" s="1"/>
  <c r="F99" i="7"/>
  <c r="F98" i="7" s="1"/>
  <c r="F92" i="7"/>
  <c r="F91" i="7" s="1"/>
  <c r="F90" i="7" s="1"/>
  <c r="F96" i="7"/>
  <c r="F95" i="7" s="1"/>
  <c r="F94" i="7" s="1"/>
  <c r="F88" i="7"/>
  <c r="F87" i="7" s="1"/>
  <c r="F86" i="7" s="1"/>
  <c r="F76" i="7"/>
  <c r="F72" i="7"/>
  <c r="F74" i="7"/>
  <c r="E72" i="7"/>
  <c r="G63" i="7"/>
  <c r="F63" i="7"/>
  <c r="F62" i="7" s="1"/>
  <c r="F61" i="7" s="1"/>
  <c r="E63" i="7"/>
  <c r="E65" i="7"/>
  <c r="F65" i="7"/>
  <c r="G65" i="7"/>
  <c r="F69" i="7"/>
  <c r="F68" i="7" s="1"/>
  <c r="F57" i="7"/>
  <c r="F59" i="7"/>
  <c r="F49" i="7"/>
  <c r="F47" i="7"/>
  <c r="F46" i="7" s="1"/>
  <c r="F45" i="7" s="1"/>
  <c r="F43" i="7"/>
  <c r="F42" i="7" s="1"/>
  <c r="F41" i="7" s="1"/>
  <c r="F37" i="7"/>
  <c r="F36" i="7" s="1"/>
  <c r="F35" i="7" s="1"/>
  <c r="F33" i="7"/>
  <c r="H18" i="7" l="1"/>
  <c r="I18" i="7"/>
  <c r="G62" i="7"/>
  <c r="I62" i="7"/>
  <c r="I61" i="7" s="1"/>
  <c r="G105" i="7"/>
  <c r="I71" i="7"/>
  <c r="I67" i="7" s="1"/>
  <c r="H105" i="7"/>
  <c r="I56" i="7"/>
  <c r="I55" i="7" s="1"/>
  <c r="H62" i="7"/>
  <c r="H61" i="7" s="1"/>
  <c r="H94" i="7"/>
  <c r="I94" i="7"/>
  <c r="F71" i="7"/>
  <c r="F67" i="7" s="1"/>
  <c r="F56" i="7"/>
  <c r="F55" i="7" s="1"/>
  <c r="F40" i="7" s="1"/>
  <c r="H56" i="7"/>
  <c r="H55" i="7" s="1"/>
  <c r="E62" i="7"/>
  <c r="E61" i="7" s="1"/>
  <c r="H71" i="7"/>
  <c r="H67" i="7" s="1"/>
  <c r="I8" i="7"/>
  <c r="I7" i="7" s="1"/>
  <c r="I105" i="7"/>
  <c r="F20" i="7"/>
  <c r="F19" i="7" s="1"/>
  <c r="F18" i="7" s="1"/>
  <c r="F106" i="7"/>
  <c r="F105" i="7" s="1"/>
  <c r="F14" i="7"/>
  <c r="F13" i="7" s="1"/>
  <c r="F10" i="7"/>
  <c r="F9" i="7" s="1"/>
  <c r="E102" i="7"/>
  <c r="E101" i="7" s="1"/>
  <c r="E99" i="7"/>
  <c r="E98" i="7" s="1"/>
  <c r="G99" i="7"/>
  <c r="G98" i="7" s="1"/>
  <c r="E96" i="7"/>
  <c r="E95" i="7" s="1"/>
  <c r="E92" i="7"/>
  <c r="E88" i="7"/>
  <c r="E87" i="7" s="1"/>
  <c r="E86" i="7" s="1"/>
  <c r="E76" i="7"/>
  <c r="E74" i="7"/>
  <c r="E71" i="7" s="1"/>
  <c r="E69" i="7"/>
  <c r="E68" i="7" s="1"/>
  <c r="E57" i="7"/>
  <c r="E59" i="7"/>
  <c r="E49" i="7"/>
  <c r="E47" i="7"/>
  <c r="E46" i="7" s="1"/>
  <c r="E45" i="7" s="1"/>
  <c r="E43" i="7"/>
  <c r="E42" i="7" s="1"/>
  <c r="E41" i="7" s="1"/>
  <c r="E110" i="7"/>
  <c r="E109" i="7" s="1"/>
  <c r="E107" i="7"/>
  <c r="G10" i="7"/>
  <c r="G9" i="7" s="1"/>
  <c r="E14" i="7"/>
  <c r="E13" i="7" s="1"/>
  <c r="G14" i="7"/>
  <c r="G13" i="7" s="1"/>
  <c r="E20" i="7"/>
  <c r="E19" i="7" s="1"/>
  <c r="G20" i="7"/>
  <c r="G19" i="7" s="1"/>
  <c r="E23" i="7"/>
  <c r="E33" i="7"/>
  <c r="E32" i="7" s="1"/>
  <c r="E31" i="7" s="1"/>
  <c r="G33" i="7"/>
  <c r="G32" i="7" s="1"/>
  <c r="G31" i="7" s="1"/>
  <c r="E37" i="7"/>
  <c r="E36" i="7" s="1"/>
  <c r="E35" i="7" s="1"/>
  <c r="G37" i="7"/>
  <c r="G36" i="7" s="1"/>
  <c r="G35" i="7" s="1"/>
  <c r="G42" i="7"/>
  <c r="G41" i="7" s="1"/>
  <c r="G47" i="7"/>
  <c r="G46" i="7" s="1"/>
  <c r="G45" i="7" s="1"/>
  <c r="G49" i="7"/>
  <c r="G57" i="7"/>
  <c r="G59" i="7"/>
  <c r="G69" i="7"/>
  <c r="G68" i="7" s="1"/>
  <c r="G74" i="7"/>
  <c r="G71" i="7" s="1"/>
  <c r="G76" i="7"/>
  <c r="G88" i="7"/>
  <c r="G87" i="7" s="1"/>
  <c r="G86" i="7" s="1"/>
  <c r="G92" i="7"/>
  <c r="G91" i="7" s="1"/>
  <c r="G90" i="7" s="1"/>
  <c r="G96" i="7"/>
  <c r="G95" i="7" s="1"/>
  <c r="G102" i="7"/>
  <c r="G101" i="7" s="1"/>
  <c r="H17" i="7" l="1"/>
  <c r="G18" i="7"/>
  <c r="G17" i="7" s="1"/>
  <c r="I40" i="7"/>
  <c r="H40" i="7"/>
  <c r="I17" i="7"/>
  <c r="E106" i="7"/>
  <c r="E105" i="7"/>
  <c r="F8" i="7"/>
  <c r="E94" i="7"/>
  <c r="E56" i="7"/>
  <c r="E55" i="7" s="1"/>
  <c r="E40" i="7" s="1"/>
  <c r="E18" i="7"/>
  <c r="E67" i="7"/>
  <c r="G56" i="7"/>
  <c r="G55" i="7" s="1"/>
  <c r="G67" i="7"/>
  <c r="G8" i="7"/>
  <c r="G7" i="7" s="1"/>
  <c r="G94" i="7"/>
  <c r="E8" i="7"/>
  <c r="E7" i="7" s="1"/>
  <c r="F18" i="8"/>
  <c r="E18" i="8"/>
  <c r="B18" i="8"/>
  <c r="F15" i="8"/>
  <c r="E15" i="8"/>
  <c r="D15" i="8"/>
  <c r="C15" i="8"/>
  <c r="B15" i="8"/>
  <c r="F13" i="8"/>
  <c r="E13" i="8"/>
  <c r="D13" i="8"/>
  <c r="C13" i="8"/>
  <c r="B13" i="8"/>
  <c r="F11" i="8"/>
  <c r="E11" i="8"/>
  <c r="D11" i="8"/>
  <c r="C11" i="8"/>
  <c r="B11" i="8"/>
  <c r="B34" i="8"/>
  <c r="B32" i="8"/>
  <c r="B30" i="8"/>
  <c r="C37" i="8"/>
  <c r="C34" i="8"/>
  <c r="C30" i="8"/>
  <c r="C32" i="8"/>
  <c r="C10" i="8" l="1"/>
  <c r="E17" i="7"/>
  <c r="I6" i="7"/>
  <c r="B29" i="8"/>
  <c r="B10" i="8"/>
  <c r="C29" i="8"/>
  <c r="E10" i="8"/>
  <c r="F10" i="8"/>
  <c r="D10" i="8"/>
  <c r="F37" i="8"/>
  <c r="F34" i="8"/>
  <c r="E34" i="8"/>
  <c r="F32" i="8"/>
  <c r="F30" i="8"/>
  <c r="E32" i="8"/>
  <c r="E30" i="8"/>
  <c r="E6" i="7" l="1"/>
  <c r="E29" i="8"/>
  <c r="F29" i="8"/>
  <c r="D30" i="8"/>
  <c r="D32" i="8"/>
  <c r="D34" i="8"/>
  <c r="B11" i="5"/>
  <c r="B10" i="5" s="1"/>
  <c r="F11" i="5"/>
  <c r="F10" i="5" s="1"/>
  <c r="E11" i="5"/>
  <c r="E10" i="5" s="1"/>
  <c r="D11" i="5"/>
  <c r="D10" i="5" s="1"/>
  <c r="C11" i="5"/>
  <c r="C10" i="5" s="1"/>
  <c r="D25" i="3"/>
  <c r="D31" i="3"/>
  <c r="D11" i="3"/>
  <c r="D10" i="3" s="1"/>
  <c r="H25" i="3"/>
  <c r="J12" i="10" s="1"/>
  <c r="G25" i="3"/>
  <c r="I12" i="10" s="1"/>
  <c r="H31" i="3"/>
  <c r="J13" i="10" s="1"/>
  <c r="G31" i="3"/>
  <c r="I13" i="10" s="1"/>
  <c r="E25" i="3"/>
  <c r="G12" i="10" s="1"/>
  <c r="E31" i="3"/>
  <c r="G13" i="10" s="1"/>
  <c r="F31" i="3"/>
  <c r="H13" i="10" s="1"/>
  <c r="D29" i="8" l="1"/>
  <c r="G24" i="3"/>
  <c r="H24" i="3"/>
  <c r="F24" i="3"/>
  <c r="E24" i="3"/>
  <c r="D24" i="3"/>
  <c r="E17" i="3"/>
  <c r="E11" i="3"/>
  <c r="H11" i="3"/>
  <c r="G11" i="3"/>
  <c r="H17" i="3"/>
  <c r="G17" i="3"/>
  <c r="F17" i="3"/>
  <c r="E10" i="3" l="1"/>
  <c r="F10" i="3"/>
  <c r="H9" i="10" s="1"/>
  <c r="G10" i="3"/>
  <c r="H10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H8" i="10"/>
  <c r="G8" i="10"/>
  <c r="G14" i="10" s="1"/>
  <c r="F8" i="10"/>
  <c r="J8" i="10" l="1"/>
  <c r="J9" i="10"/>
  <c r="I9" i="10"/>
  <c r="I8" i="10"/>
  <c r="J14" i="10"/>
  <c r="J22" i="10" s="1"/>
  <c r="J28" i="10" s="1"/>
  <c r="J29" i="10" s="1"/>
  <c r="I14" i="10"/>
  <c r="I22" i="10" s="1"/>
  <c r="I28" i="10" s="1"/>
  <c r="I29" i="10" s="1"/>
  <c r="H14" i="10"/>
  <c r="H22" i="10" s="1"/>
  <c r="H28" i="10" s="1"/>
  <c r="H29" i="10" s="1"/>
  <c r="F14" i="10"/>
  <c r="F22" i="10" s="1"/>
  <c r="F28" i="10" s="1"/>
  <c r="F32" i="7"/>
  <c r="F31" i="7" s="1"/>
  <c r="F17" i="7" s="1"/>
  <c r="G61" i="7"/>
  <c r="H8" i="7"/>
  <c r="F123" i="7"/>
  <c r="F122" i="7" s="1"/>
  <c r="F121" i="7" s="1"/>
  <c r="F7" i="7" s="1"/>
  <c r="F6" i="7" l="1"/>
  <c r="G22" i="10"/>
  <c r="G28" i="10" s="1"/>
  <c r="G29" i="10" s="1"/>
  <c r="H7" i="7"/>
  <c r="H6" i="7" s="1"/>
  <c r="G40" i="7"/>
  <c r="G6" i="7" s="1"/>
</calcChain>
</file>

<file path=xl/sharedStrings.xml><?xml version="1.0" encoding="utf-8"?>
<sst xmlns="http://schemas.openxmlformats.org/spreadsheetml/2006/main" count="356" uniqueCount="171">
  <si>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</si>
  <si>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</si>
  <si>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</si>
  <si>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</si>
  <si>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</si>
  <si>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</si>
  <si>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</si>
  <si>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</si>
  <si>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</si>
  <si>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</si>
  <si>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</si>
  <si>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</si>
  <si>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</si>
  <si>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</si>
  <si>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</si>
  <si>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</si>
  <si>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</si>
  <si>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</si>
  <si>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</si>
  <si>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</si>
  <si>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</si>
  <si>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</si>
  <si>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</si>
  <si>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</si>
  <si>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</si>
  <si>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</si>
  <si>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</si>
  <si>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</si>
  <si>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</si>
  <si>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</si>
  <si>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</si>
  <si>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</si>
  <si>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</si>
  <si>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</si>
  <si>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</si>
  <si>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</si>
  <si>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</si>
  <si>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</si>
  <si>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</si>
  <si>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</si>
  <si>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</si>
  <si>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</si>
  <si>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</si>
  <si>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</si>
  <si>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</si>
  <si>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</si>
  <si>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</si>
  <si>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</si>
  <si>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</si>
  <si>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</si>
  <si>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</si>
  <si>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</si>
  <si>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</si>
  <si>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</si>
  <si>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</si>
  <si>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</si>
  <si>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</si>
  <si>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</si>
  <si>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</si>
  <si>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</si>
  <si>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</si>
  <si>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</si>
  <si>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</si>
  <si>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</si>
  <si>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</si>
  <si>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</si>
  <si>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Prihodi od imovine</t>
  </si>
  <si>
    <t>Prihodi od prodaje proizvoda i robe te pruženih usluga, prihodi od donacija te povrati po protestiranim jamstvima</t>
  </si>
  <si>
    <t>Naknade građanima i kućanstvima na temelju osiguranja i druge naknade</t>
  </si>
  <si>
    <t>Rashodi za dodatna ulaganja na nefinancijskoj imovini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</si>
  <si>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</si>
  <si>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</si>
  <si>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</si>
  <si>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</si>
  <si>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</si>
  <si>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</si>
  <si>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</si>
  <si>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</si>
  <si>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</si>
  <si>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</si>
  <si>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52 Ostale pomoći</t>
  </si>
  <si>
    <t>PROGRAM 1206</t>
  </si>
  <si>
    <t>EU projekti UO za obrazovanje, kulutru i sport</t>
  </si>
  <si>
    <t>Europski socijalni fond-Projekt ZMS-pomoćnik u nastavi</t>
  </si>
  <si>
    <t>Izvor financiranja 1.1.1</t>
  </si>
  <si>
    <t>Opći prihodi i primici</t>
  </si>
  <si>
    <t xml:space="preserve"> Fondovi EU</t>
  </si>
  <si>
    <t>PROGRAM 1207</t>
  </si>
  <si>
    <t>Zakonski standardi ustanova u obrazovanju</t>
  </si>
  <si>
    <t>Aktivnost A120701</t>
  </si>
  <si>
    <t>Osiguravanje uvjeta rada za redovno poslovanje osnovne škole</t>
  </si>
  <si>
    <t>Izvor financiranja 4.4.1</t>
  </si>
  <si>
    <t xml:space="preserve"> Financijski rashodi</t>
  </si>
  <si>
    <t>Decentralizirana sredstva</t>
  </si>
  <si>
    <t xml:space="preserve"> Ostale pomoći proračunski korisnici</t>
  </si>
  <si>
    <t>Aktivnost A120702</t>
  </si>
  <si>
    <t>Investicijska ulaganja u osnovne škole</t>
  </si>
  <si>
    <t>Kapitalna ulaganja u osnovne škole</t>
  </si>
  <si>
    <t>PROGRAM 1208</t>
  </si>
  <si>
    <t>Program ustanova u obrazovanju iznad standarda</t>
  </si>
  <si>
    <t>Aktivnost 120801</t>
  </si>
  <si>
    <t>Poticanje demografskog razvitka</t>
  </si>
  <si>
    <t>Aktivnost A120803</t>
  </si>
  <si>
    <t>Natjecanja iz znanja učenika</t>
  </si>
  <si>
    <t>Aktivnost A120804</t>
  </si>
  <si>
    <t>Financiranje školskih projekata</t>
  </si>
  <si>
    <t>Aktivnost A120808</t>
  </si>
  <si>
    <t>Nabava udžbenika za učenike osnovnih škola</t>
  </si>
  <si>
    <t>Aktivnost A120809</t>
  </si>
  <si>
    <t>Aktivnost A120810</t>
  </si>
  <si>
    <t>Aktivnost A120811</t>
  </si>
  <si>
    <t>Ostale pomoći proračunski korisnici</t>
  </si>
  <si>
    <t>Programi školskog kurikuluma</t>
  </si>
  <si>
    <t>Aktivnost A120818</t>
  </si>
  <si>
    <t>Ostale aktivnosti osnovnih škola</t>
  </si>
  <si>
    <t>Izvor financiranja 4.3.1</t>
  </si>
  <si>
    <t>Prihodi za posebne namjene proračunski korisnici</t>
  </si>
  <si>
    <t>Izvor financiranja 6.2.1</t>
  </si>
  <si>
    <t>Donacije-proračunski korisnici</t>
  </si>
  <si>
    <t>Dodatne djelatnosti osnovnih škola</t>
  </si>
  <si>
    <t>Izvor financiranja 3.2.1</t>
  </si>
  <si>
    <t>Vlastiti prihodi- proračunski korisnici</t>
  </si>
  <si>
    <t>Organizacija prehrane u osnovnim školama</t>
  </si>
  <si>
    <t>Opskrba školskih ustanova higijenskim potrepštinama za učenice osnovnih škola</t>
  </si>
  <si>
    <t>Produženi boravak</t>
  </si>
  <si>
    <t>Rashodi podslovanja</t>
  </si>
  <si>
    <t>43 Prihodi za posebne namjene-proračunski korisnici</t>
  </si>
  <si>
    <t>6 Donacije</t>
  </si>
  <si>
    <t>62 Donacije-proračunski korisnici</t>
  </si>
  <si>
    <t>Školska shema voća i mlijeka</t>
  </si>
  <si>
    <t>Ostale pomoći</t>
  </si>
  <si>
    <t>Fondovi EU</t>
  </si>
  <si>
    <t>Aktivnost A120819</t>
  </si>
  <si>
    <t>72 Prihodi od nef.imovine</t>
  </si>
  <si>
    <t>Plan 2024.</t>
  </si>
  <si>
    <t>Projekcija proračuna
za 2027.</t>
  </si>
  <si>
    <t>Izvršenje 2023.</t>
  </si>
  <si>
    <t>Plan za 2025.</t>
  </si>
  <si>
    <t>Projekcija 
za 2027.</t>
  </si>
  <si>
    <t>Aktivnost  A120701</t>
  </si>
  <si>
    <t>Naknade građ.i kućanstvima</t>
  </si>
  <si>
    <t>Prihodi od prodaje ili zamj.nefi.</t>
  </si>
  <si>
    <t>Rashodi za materijal i energiju</t>
  </si>
  <si>
    <t>Izvršenje 2024.*</t>
  </si>
  <si>
    <t>Plan/Rebalans  2025.</t>
  </si>
  <si>
    <t>Proračun za 2026.</t>
  </si>
  <si>
    <t>Projekcija proračuna
za 2028.</t>
  </si>
  <si>
    <t>Izvršenje 2024.</t>
  </si>
  <si>
    <t>Plan /Rebalans 2025.</t>
  </si>
  <si>
    <t>Plan za 2026.</t>
  </si>
  <si>
    <t>Projekcija 
za 2028.</t>
  </si>
  <si>
    <t>Plan/Rebalans 2025.</t>
  </si>
  <si>
    <t>FINANCIJSKI PLAN PRORAČUNSKOG KORISNIKA JEDINICE LOKALNE I PODRUČNE (REGIONALNE) SAMOUPRAVE 
ZA 2026. I PROJEKCIJA ZA 2027. I 2028. GODINU</t>
  </si>
  <si>
    <t>Plan 2025.</t>
  </si>
  <si>
    <t>50 Ostale pomoći-proračunski korisnici</t>
  </si>
  <si>
    <t>Izvor financiranja 5.8.1- NOVI 5.0.112</t>
  </si>
  <si>
    <t>Izvor financiranja  1.1.1</t>
  </si>
  <si>
    <t>Izvor financiranja  5.8.1- NOVI 5.0.112</t>
  </si>
  <si>
    <t>Izvor financiranja 5.6.1- NOVI 5.6.1001</t>
  </si>
  <si>
    <t>Izvor financiranja 5.2.1- NOVI 5.2.2</t>
  </si>
  <si>
    <t xml:space="preserve">                 Aktivnost A120811</t>
  </si>
  <si>
    <t>Izvor financiranja 7.2.1</t>
  </si>
  <si>
    <t xml:space="preserve">Aktivnost  T120602 </t>
  </si>
  <si>
    <t>Izvor financiranja 5.2.1.- NOVI 5.0.111</t>
  </si>
  <si>
    <t>Tekući projekt- Aktivnost  T120602</t>
  </si>
  <si>
    <t>Tekući projekt- Aktivnost T120802</t>
  </si>
  <si>
    <t>Kapitalni projekt- Aktivnost K120703</t>
  </si>
  <si>
    <t>Tekući projekt-Aktivnost T120608</t>
  </si>
  <si>
    <t>FINANCIJSKI PLAN PRORAČUNSKOG KORISNIKA OSNOVNA ŠKOLA CAVTAT
ZA 2026. I PROJEKCIJA ZA 2027. I 2028. GODINU</t>
  </si>
  <si>
    <t>Korisnik 003</t>
  </si>
  <si>
    <t>Osnovna škola Cavtat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</si>
</sst>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19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indent="1"/>
    </xf>
    <xf numFmtId="0" fontId="21" fillId="2" borderId="1" xfId="0" applyNumberFormat="1" applyFont="1" applyFill="1" applyBorder="1" applyAlignment="1" applyProtection="1">
      <alignment horizontal="left" vertical="center" wrapText="1" indent="1"/>
    </xf>
    <xf numFmtId="0" fontId="19" fillId="2" borderId="3" xfId="0" applyNumberFormat="1" applyFont="1" applyFill="1" applyBorder="1" applyAlignment="1" applyProtection="1">
      <alignment vertical="center" wrapText="1"/>
    </xf>
    <xf numFmtId="3" fontId="22" fillId="2" borderId="3" xfId="0" applyNumberFormat="1" applyFont="1" applyFill="1" applyBorder="1" applyAlignment="1">
      <alignment horizontal="right"/>
    </xf>
    <xf numFmtId="3" fontId="22" fillId="2" borderId="4" xfId="0" applyNumberFormat="1" applyFont="1" applyFill="1" applyBorder="1" applyAlignment="1">
      <alignment horizontal="right"/>
    </xf>
    <xf numFmtId="0" fontId="22" fillId="2" borderId="1" xfId="0" applyNumberFormat="1" applyFont="1" applyFill="1" applyBorder="1" applyAlignment="1" applyProtection="1">
      <alignment horizontal="left" vertical="center" wrapText="1" indent="1"/>
    </xf>
    <xf numFmtId="0" fontId="22" fillId="2" borderId="2" xfId="0" applyNumberFormat="1" applyFont="1" applyFill="1" applyBorder="1" applyAlignment="1" applyProtection="1">
      <alignment horizontal="left" vertical="center" wrapText="1" indent="1"/>
    </xf>
    <xf numFmtId="0" fontId="22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 indent="1"/>
    </xf>
    <xf numFmtId="0" fontId="22" fillId="2" borderId="2" xfId="0" applyNumberFormat="1" applyFont="1" applyFill="1" applyBorder="1" applyAlignment="1" applyProtection="1">
      <alignment horizontal="left" vertical="center" wrapText="1" indent="1"/>
    </xf>
    <xf numFmtId="0" fontId="22" fillId="2" borderId="4" xfId="0" applyNumberFormat="1" applyFont="1" applyFill="1" applyBorder="1" applyAlignment="1" applyProtection="1">
      <alignment horizontal="left" vertical="center" wrapText="1" indent="1"/>
    </xf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5" fillId="3" borderId="0" xfId="0" applyFont="1" applyFill="1"/>
    <xf numFmtId="1" fontId="0" fillId="0" borderId="3" xfId="0" applyNumberFormat="1" applyBorder="1"/>
    <xf numFmtId="0" fontId="22" fillId="2" borderId="1" xfId="0" applyNumberFormat="1" applyFont="1" applyFill="1" applyBorder="1" applyAlignment="1" applyProtection="1">
      <alignment horizontal="left" vertical="center" wrapText="1" indent="1"/>
    </xf>
    <xf numFmtId="0" fontId="22" fillId="2" borderId="2" xfId="0" applyNumberFormat="1" applyFont="1" applyFill="1" applyBorder="1" applyAlignment="1" applyProtection="1">
      <alignment horizontal="left" vertical="center" wrapText="1" indent="1"/>
    </xf>
    <xf numFmtId="0" fontId="22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3" fontId="6" fillId="6" borderId="3" xfId="0" applyNumberFormat="1" applyFont="1" applyFill="1" applyBorder="1" applyAlignment="1">
      <alignment horizontal="right"/>
    </xf>
    <xf numFmtId="0" fontId="9" fillId="7" borderId="1" xfId="0" applyFont="1" applyFill="1" applyBorder="1" applyAlignment="1">
      <alignment horizontal="left" vertical="center"/>
    </xf>
    <xf numFmtId="0" fontId="7" fillId="7" borderId="2" xfId="0" applyNumberFormat="1" applyFont="1" applyFill="1" applyBorder="1" applyAlignment="1" applyProtection="1">
      <alignment vertical="center"/>
    </xf>
    <xf numFmtId="3" fontId="6" fillId="7" borderId="3" xfId="0" applyNumberFormat="1" applyFont="1" applyFill="1" applyBorder="1" applyAlignment="1">
      <alignment horizontal="right"/>
    </xf>
    <xf numFmtId="0" fontId="6" fillId="6" borderId="3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3" fontId="6" fillId="6" borderId="4" xfId="0" applyNumberFormat="1" applyFont="1" applyFill="1" applyBorder="1" applyAlignment="1" applyProtection="1">
      <alignment horizontal="center" vertical="center" wrapText="1"/>
    </xf>
    <xf numFmtId="3" fontId="6" fillId="6" borderId="3" xfId="0" applyNumberFormat="1" applyFont="1" applyFill="1" applyBorder="1" applyAlignment="1" applyProtection="1">
      <alignment horizontal="center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3" fontId="6" fillId="7" borderId="4" xfId="0" applyNumberFormat="1" applyFont="1" applyFill="1" applyBorder="1" applyAlignment="1">
      <alignment horizontal="right"/>
    </xf>
    <xf numFmtId="0" fontId="9" fillId="7" borderId="3" xfId="0" applyFont="1" applyFill="1" applyBorder="1" applyAlignment="1">
      <alignment horizontal="left" vertical="center"/>
    </xf>
    <xf numFmtId="0" fontId="9" fillId="7" borderId="3" xfId="0" applyNumberFormat="1" applyFont="1" applyFill="1" applyBorder="1" applyAlignment="1" applyProtection="1">
      <alignment horizontal="left" vertical="center"/>
    </xf>
    <xf numFmtId="0" fontId="9" fillId="7" borderId="3" xfId="0" applyNumberFormat="1" applyFont="1" applyFill="1" applyBorder="1" applyAlignment="1" applyProtection="1">
      <alignment vertical="center" wrapText="1"/>
    </xf>
    <xf numFmtId="0" fontId="6" fillId="6" borderId="3" xfId="0" applyNumberFormat="1" applyFont="1" applyFill="1" applyBorder="1" applyAlignment="1" applyProtection="1">
      <alignment horizontal="left" vertical="center" wrapText="1"/>
    </xf>
    <xf numFmtId="0" fontId="9" fillId="8" borderId="3" xfId="0" applyNumberFormat="1" applyFont="1" applyFill="1" applyBorder="1" applyAlignment="1" applyProtection="1">
      <alignment vertical="center" wrapText="1"/>
    </xf>
    <xf numFmtId="3" fontId="6" fillId="8" borderId="4" xfId="0" applyNumberFormat="1" applyFont="1" applyFill="1" applyBorder="1" applyAlignment="1">
      <alignment horizontal="right"/>
    </xf>
    <xf numFmtId="3" fontId="6" fillId="8" borderId="3" xfId="0" applyNumberFormat="1" applyFont="1" applyFill="1" applyBorder="1" applyAlignment="1">
      <alignment horizontal="right"/>
    </xf>
    <xf numFmtId="0" fontId="9" fillId="8" borderId="3" xfId="0" applyNumberFormat="1" applyFont="1" applyFill="1" applyBorder="1" applyAlignment="1" applyProtection="1">
      <alignment horizontal="left" vertical="center" wrapText="1"/>
    </xf>
    <xf numFmtId="0" fontId="20" fillId="8" borderId="3" xfId="0" applyNumberFormat="1" applyFont="1" applyFill="1" applyBorder="1" applyAlignment="1" applyProtection="1">
      <alignment horizontal="left" vertical="center" wrapText="1"/>
    </xf>
    <xf numFmtId="0" fontId="8" fillId="8" borderId="3" xfId="0" quotePrefix="1" applyFont="1" applyFill="1" applyBorder="1" applyAlignment="1">
      <alignment horizontal="left" vertical="center"/>
    </xf>
    <xf numFmtId="3" fontId="3" fillId="8" borderId="4" xfId="0" applyNumberFormat="1" applyFont="1" applyFill="1" applyBorder="1" applyAlignment="1">
      <alignment horizontal="right"/>
    </xf>
    <xf numFmtId="3" fontId="3" fillId="8" borderId="3" xfId="0" applyNumberFormat="1" applyFont="1" applyFill="1" applyBorder="1" applyAlignment="1">
      <alignment horizontal="right"/>
    </xf>
    <xf numFmtId="3" fontId="3" fillId="8" borderId="3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7" borderId="4" xfId="0" applyNumberFormat="1" applyFont="1" applyFill="1" applyBorder="1" applyAlignment="1" applyProtection="1">
      <alignment horizontal="center" vertical="center" wrapText="1"/>
    </xf>
    <xf numFmtId="3" fontId="9" fillId="7" borderId="4" xfId="0" applyNumberFormat="1" applyFont="1" applyFill="1" applyBorder="1" applyAlignment="1" applyProtection="1">
      <alignment vertical="center" wrapText="1"/>
    </xf>
    <xf numFmtId="3" fontId="9" fillId="7" borderId="3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3" fontId="21" fillId="7" borderId="4" xfId="0" applyNumberFormat="1" applyFont="1" applyFill="1" applyBorder="1" applyAlignment="1">
      <alignment horizontal="right"/>
    </xf>
    <xf numFmtId="3" fontId="21" fillId="7" borderId="3" xfId="0" applyNumberFormat="1" applyFont="1" applyFill="1" applyBorder="1" applyAlignment="1">
      <alignment horizontal="right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3" fontId="21" fillId="8" borderId="4" xfId="0" applyNumberFormat="1" applyFont="1" applyFill="1" applyBorder="1" applyAlignment="1">
      <alignment horizontal="right"/>
    </xf>
    <xf numFmtId="3" fontId="21" fillId="8" borderId="3" xfId="0" applyNumberFormat="1" applyFont="1" applyFill="1" applyBorder="1" applyAlignment="1">
      <alignment horizontal="right"/>
    </xf>
    <xf numFmtId="0" fontId="26" fillId="9" borderId="4" xfId="0" applyNumberFormat="1" applyFont="1" applyFill="1" applyBorder="1" applyAlignment="1" applyProtection="1">
      <alignment horizontal="left" vertical="center" wrapText="1"/>
    </xf>
    <xf numFmtId="3" fontId="3" fillId="9" borderId="4" xfId="0" applyNumberFormat="1" applyFont="1" applyFill="1" applyBorder="1" applyAlignment="1">
      <alignment horizontal="right"/>
    </xf>
    <xf numFmtId="3" fontId="3" fillId="9" borderId="3" xfId="0" applyNumberFormat="1" applyFont="1" applyFill="1" applyBorder="1" applyAlignment="1">
      <alignment horizontal="right"/>
    </xf>
    <xf numFmtId="3" fontId="3" fillId="9" borderId="3" xfId="0" applyNumberFormat="1" applyFont="1" applyFill="1" applyBorder="1" applyAlignment="1" applyProtection="1">
      <alignment horizontal="right" wrapText="1"/>
    </xf>
    <xf numFmtId="0" fontId="26" fillId="8" borderId="4" xfId="0" applyNumberFormat="1" applyFont="1" applyFill="1" applyBorder="1" applyAlignment="1" applyProtection="1">
      <alignment horizontal="left" vertical="center" wrapText="1"/>
    </xf>
    <xf numFmtId="0" fontId="28" fillId="8" borderId="4" xfId="0" applyNumberFormat="1" applyFont="1" applyFill="1" applyBorder="1" applyAlignment="1" applyProtection="1">
      <alignment horizontal="left" vertical="center" wrapText="1"/>
    </xf>
    <xf numFmtId="3" fontId="23" fillId="8" borderId="4" xfId="0" applyNumberFormat="1" applyFont="1" applyFill="1" applyBorder="1" applyAlignment="1">
      <alignment horizontal="right"/>
    </xf>
    <xf numFmtId="3" fontId="23" fillId="8" borderId="3" xfId="0" applyNumberFormat="1" applyFont="1" applyFill="1" applyBorder="1" applyAlignment="1">
      <alignment horizontal="right"/>
    </xf>
    <xf numFmtId="3" fontId="23" fillId="8" borderId="3" xfId="0" applyNumberFormat="1" applyFont="1" applyFill="1" applyBorder="1" applyAlignment="1" applyProtection="1">
      <alignment horizontal="right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3" fontId="6" fillId="9" borderId="4" xfId="0" applyNumberFormat="1" applyFont="1" applyFill="1" applyBorder="1" applyAlignment="1">
      <alignment horizontal="right"/>
    </xf>
    <xf numFmtId="3" fontId="6" fillId="9" borderId="3" xfId="0" applyNumberFormat="1" applyFont="1" applyFill="1" applyBorder="1" applyAlignment="1">
      <alignment horizontal="right"/>
    </xf>
    <xf numFmtId="3" fontId="21" fillId="9" borderId="3" xfId="0" applyNumberFormat="1" applyFont="1" applyFill="1" applyBorder="1" applyAlignment="1">
      <alignment horizontal="right"/>
    </xf>
    <xf numFmtId="0" fontId="21" fillId="9" borderId="4" xfId="0" applyNumberFormat="1" applyFont="1" applyFill="1" applyBorder="1" applyAlignment="1" applyProtection="1">
      <alignment horizontal="left" vertical="center" wrapText="1"/>
    </xf>
    <xf numFmtId="3" fontId="6" fillId="9" borderId="3" xfId="0" applyNumberFormat="1" applyFont="1" applyFill="1" applyBorder="1" applyAlignment="1" applyProtection="1">
      <alignment horizontal="right" wrapText="1"/>
    </xf>
    <xf numFmtId="3" fontId="21" fillId="9" borderId="3" xfId="0" applyNumberFormat="1" applyFont="1" applyFill="1" applyBorder="1" applyAlignment="1" applyProtection="1">
      <alignment horizontal="right" wrapText="1"/>
    </xf>
    <xf numFmtId="0" fontId="9" fillId="9" borderId="3" xfId="0" applyNumberFormat="1" applyFont="1" applyFill="1" applyBorder="1" applyAlignment="1" applyProtection="1">
      <alignment vertical="center" wrapText="1"/>
    </xf>
    <xf numFmtId="0" fontId="20" fillId="9" borderId="3" xfId="0" quotePrefix="1" applyFont="1" applyFill="1" applyBorder="1" applyAlignment="1">
      <alignment horizontal="left" vertical="center" wrapText="1"/>
    </xf>
    <xf numFmtId="3" fontId="21" fillId="9" borderId="4" xfId="0" applyNumberFormat="1" applyFont="1" applyFill="1" applyBorder="1" applyAlignment="1">
      <alignment horizontal="right"/>
    </xf>
    <xf numFmtId="0" fontId="20" fillId="9" borderId="3" xfId="0" applyNumberFormat="1" applyFont="1" applyFill="1" applyBorder="1" applyAlignment="1" applyProtection="1">
      <alignment vertical="center" wrapText="1"/>
    </xf>
    <xf numFmtId="0" fontId="7" fillId="9" borderId="3" xfId="0" applyNumberFormat="1" applyFont="1" applyFill="1" applyBorder="1" applyAlignment="1" applyProtection="1">
      <alignment vertical="center" wrapText="1"/>
    </xf>
    <xf numFmtId="3" fontId="22" fillId="9" borderId="3" xfId="0" applyNumberFormat="1" applyFont="1" applyFill="1" applyBorder="1" applyAlignment="1">
      <alignment horizontal="right"/>
    </xf>
    <xf numFmtId="0" fontId="19" fillId="9" borderId="3" xfId="0" applyNumberFormat="1" applyFont="1" applyFill="1" applyBorder="1" applyAlignment="1" applyProtection="1">
      <alignment vertical="center" wrapText="1"/>
    </xf>
    <xf numFmtId="3" fontId="22" fillId="9" borderId="4" xfId="0" applyNumberFormat="1" applyFont="1" applyFill="1" applyBorder="1" applyAlignment="1">
      <alignment horizontal="right"/>
    </xf>
    <xf numFmtId="0" fontId="1" fillId="9" borderId="7" xfId="0" applyFont="1" applyFill="1" applyBorder="1" applyAlignment="1"/>
    <xf numFmtId="0" fontId="1" fillId="9" borderId="8" xfId="0" applyFont="1" applyFill="1" applyBorder="1" applyAlignment="1"/>
    <xf numFmtId="0" fontId="1" fillId="9" borderId="9" xfId="0" applyFont="1" applyFill="1" applyBorder="1" applyAlignment="1"/>
    <xf numFmtId="0" fontId="1" fillId="9" borderId="6" xfId="0" applyFont="1" applyFill="1" applyBorder="1" applyAlignment="1"/>
    <xf numFmtId="1" fontId="0" fillId="9" borderId="6" xfId="0" applyNumberFormat="1" applyFill="1" applyBorder="1" applyAlignment="1"/>
    <xf numFmtId="0" fontId="0" fillId="9" borderId="6" xfId="0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 applyAlignment="1"/>
    <xf numFmtId="1" fontId="1" fillId="9" borderId="3" xfId="0" applyNumberFormat="1" applyFont="1" applyFill="1" applyBorder="1" applyAlignment="1"/>
    <xf numFmtId="0" fontId="0" fillId="9" borderId="3" xfId="0" applyFill="1" applyBorder="1"/>
    <xf numFmtId="0" fontId="1" fillId="9" borderId="3" xfId="0" applyFont="1" applyFill="1" applyBorder="1"/>
    <xf numFmtId="3" fontId="6" fillId="7" borderId="3" xfId="0" applyNumberFormat="1" applyFont="1" applyFill="1" applyBorder="1" applyAlignment="1" applyProtection="1">
      <alignment horizontal="right" wrapText="1"/>
    </xf>
    <xf numFmtId="3" fontId="3" fillId="0" borderId="3" xfId="0" applyNumberFormat="1" applyFont="1" applyFill="1" applyBorder="1" applyAlignment="1">
      <alignment horizontal="right"/>
    </xf>
    <xf numFmtId="0" fontId="25" fillId="0" borderId="0" xfId="0" applyFont="1" applyFill="1"/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9" fillId="6" borderId="1" xfId="0" applyNumberFormat="1" applyFont="1" applyFill="1" applyBorder="1" applyAlignment="1" applyProtection="1">
      <alignment horizontal="left" vertical="center" wrapText="1"/>
    </xf>
    <xf numFmtId="0" fontId="7" fillId="6" borderId="2" xfId="0" applyNumberFormat="1" applyFont="1" applyFill="1" applyBorder="1" applyAlignment="1" applyProtection="1">
      <alignment vertical="center" wrapText="1"/>
    </xf>
    <xf numFmtId="0" fontId="7" fillId="6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7" borderId="1" xfId="0" quotePrefix="1" applyNumberFormat="1" applyFont="1" applyFill="1" applyBorder="1" applyAlignment="1" applyProtection="1">
      <alignment horizontal="left" vertical="center" wrapText="1"/>
    </xf>
    <xf numFmtId="0" fontId="7" fillId="7" borderId="2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 indent="1"/>
    </xf>
    <xf numFmtId="0" fontId="22" fillId="2" borderId="2" xfId="0" applyNumberFormat="1" applyFont="1" applyFill="1" applyBorder="1" applyAlignment="1" applyProtection="1">
      <alignment horizontal="left" vertical="center" wrapText="1" indent="1"/>
    </xf>
    <xf numFmtId="0" fontId="22" fillId="2" borderId="4" xfId="0" applyNumberFormat="1" applyFont="1" applyFill="1" applyBorder="1" applyAlignment="1" applyProtection="1">
      <alignment horizontal="left" vertical="center" wrapText="1" inden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9" fillId="9" borderId="1" xfId="0" applyFont="1" applyFill="1" applyBorder="1" applyAlignment="1">
      <alignment horizontal="left"/>
    </xf>
    <xf numFmtId="0" fontId="0" fillId="9" borderId="2" xfId="0" applyFill="1" applyBorder="1" applyAlignment="1">
      <alignment horizontal="left"/>
    </xf>
    <xf numFmtId="0" fontId="0" fillId="9" borderId="4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26" fillId="9" borderId="1" xfId="0" applyNumberFormat="1" applyFont="1" applyFill="1" applyBorder="1" applyAlignment="1" applyProtection="1">
      <alignment horizontal="left" vertical="center" wrapText="1" indent="1"/>
    </xf>
    <xf numFmtId="0" fontId="26" fillId="9" borderId="2" xfId="0" applyNumberFormat="1" applyFont="1" applyFill="1" applyBorder="1" applyAlignment="1" applyProtection="1">
      <alignment horizontal="left" vertical="center" wrapText="1" indent="1"/>
    </xf>
    <xf numFmtId="0" fontId="26" fillId="9" borderId="4" xfId="0" applyNumberFormat="1" applyFont="1" applyFill="1" applyBorder="1" applyAlignment="1" applyProtection="1">
      <alignment horizontal="left" vertical="center" wrapText="1" indent="1"/>
    </xf>
    <xf numFmtId="0" fontId="24" fillId="9" borderId="1" xfId="0" applyNumberFormat="1" applyFont="1" applyFill="1" applyBorder="1" applyAlignment="1" applyProtection="1">
      <alignment horizontal="center" vertical="center" wrapText="1"/>
    </xf>
    <xf numFmtId="0" fontId="22" fillId="9" borderId="2" xfId="0" applyNumberFormat="1" applyFont="1" applyFill="1" applyBorder="1" applyAlignment="1" applyProtection="1">
      <alignment horizontal="center" vertical="center" wrapText="1"/>
    </xf>
    <xf numFmtId="0" fontId="22" fillId="9" borderId="4" xfId="0" applyNumberFormat="1" applyFont="1" applyFill="1" applyBorder="1" applyAlignment="1" applyProtection="1">
      <alignment horizontal="center" vertical="center" wrapText="1"/>
    </xf>
    <xf numFmtId="0" fontId="26" fillId="9" borderId="1" xfId="0" applyNumberFormat="1" applyFont="1" applyFill="1" applyBorder="1" applyAlignment="1" applyProtection="1">
      <alignment horizontal="center" vertical="center" wrapText="1"/>
    </xf>
    <xf numFmtId="0" fontId="26" fillId="9" borderId="2" xfId="0" applyNumberFormat="1" applyFont="1" applyFill="1" applyBorder="1" applyAlignment="1" applyProtection="1">
      <alignment horizontal="center" vertical="center" wrapText="1"/>
    </xf>
    <xf numFmtId="0" fontId="26" fillId="9" borderId="4" xfId="0" applyNumberFormat="1" applyFont="1" applyFill="1" applyBorder="1" applyAlignment="1" applyProtection="1">
      <alignment horizontal="center" vertical="center" wrapText="1"/>
    </xf>
    <xf numFmtId="0" fontId="6" fillId="9" borderId="1" xfId="0" applyNumberFormat="1" applyFont="1" applyFill="1" applyBorder="1" applyAlignment="1" applyProtection="1">
      <alignment horizontal="left" vertical="center" wrapText="1" indent="1"/>
    </xf>
    <xf numFmtId="0" fontId="22" fillId="9" borderId="2" xfId="0" applyNumberFormat="1" applyFont="1" applyFill="1" applyBorder="1" applyAlignment="1" applyProtection="1">
      <alignment horizontal="left" vertical="center" wrapText="1" indent="1"/>
    </xf>
    <xf numFmtId="0" fontId="22" fillId="9" borderId="4" xfId="0" applyNumberFormat="1" applyFont="1" applyFill="1" applyBorder="1" applyAlignment="1" applyProtection="1">
      <alignment horizontal="left" vertical="center" wrapText="1" indent="1"/>
    </xf>
    <xf numFmtId="0" fontId="21" fillId="9" borderId="1" xfId="0" applyNumberFormat="1" applyFont="1" applyFill="1" applyBorder="1" applyAlignment="1" applyProtection="1">
      <alignment horizontal="left" vertical="center" wrapText="1" indent="1"/>
    </xf>
    <xf numFmtId="0" fontId="21" fillId="9" borderId="2" xfId="0" applyNumberFormat="1" applyFont="1" applyFill="1" applyBorder="1" applyAlignment="1" applyProtection="1">
      <alignment horizontal="left" vertical="center" wrapText="1" indent="1"/>
    </xf>
    <xf numFmtId="0" fontId="21" fillId="9" borderId="4" xfId="0" applyNumberFormat="1" applyFont="1" applyFill="1" applyBorder="1" applyAlignment="1" applyProtection="1">
      <alignment horizontal="left" vertical="center" wrapText="1" indent="1"/>
    </xf>
    <xf numFmtId="0" fontId="6" fillId="9" borderId="2" xfId="0" applyNumberFormat="1" applyFont="1" applyFill="1" applyBorder="1" applyAlignment="1" applyProtection="1">
      <alignment horizontal="left" vertical="center" wrapText="1" indent="1"/>
    </xf>
    <xf numFmtId="0" fontId="6" fillId="9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1" fillId="7" borderId="1" xfId="0" applyNumberFormat="1" applyFont="1" applyFill="1" applyBorder="1" applyAlignment="1" applyProtection="1">
      <alignment horizontal="left" vertical="center" wrapText="1" indent="1"/>
    </xf>
    <xf numFmtId="0" fontId="21" fillId="7" borderId="2" xfId="0" applyNumberFormat="1" applyFont="1" applyFill="1" applyBorder="1" applyAlignment="1" applyProtection="1">
      <alignment horizontal="left" vertical="center" wrapText="1" indent="1"/>
    </xf>
    <xf numFmtId="0" fontId="21" fillId="7" borderId="4" xfId="0" applyNumberFormat="1" applyFont="1" applyFill="1" applyBorder="1" applyAlignment="1" applyProtection="1">
      <alignment horizontal="left" vertical="center" wrapText="1" inden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9" fillId="7" borderId="1" xfId="0" applyNumberFormat="1" applyFont="1" applyFill="1" applyBorder="1" applyAlignment="1" applyProtection="1">
      <alignment horizontal="center" vertical="center" wrapText="1"/>
    </xf>
    <xf numFmtId="0" fontId="9" fillId="7" borderId="2" xfId="0" applyNumberFormat="1" applyFont="1" applyFill="1" applyBorder="1" applyAlignment="1" applyProtection="1">
      <alignment horizontal="center" vertical="center" wrapText="1"/>
    </xf>
    <xf numFmtId="0" fontId="9" fillId="7" borderId="4" xfId="0" applyNumberFormat="1" applyFont="1" applyFill="1" applyBorder="1" applyAlignment="1" applyProtection="1">
      <alignment horizontal="center" vertical="center" wrapText="1"/>
    </xf>
    <xf numFmtId="0" fontId="26" fillId="8" borderId="1" xfId="0" applyNumberFormat="1" applyFont="1" applyFill="1" applyBorder="1" applyAlignment="1" applyProtection="1">
      <alignment horizontal="left" vertical="center" wrapText="1"/>
    </xf>
    <xf numFmtId="0" fontId="26" fillId="8" borderId="2" xfId="0" applyNumberFormat="1" applyFont="1" applyFill="1" applyBorder="1" applyAlignment="1" applyProtection="1">
      <alignment horizontal="left" vertical="center" wrapText="1"/>
    </xf>
    <xf numFmtId="0" fontId="26" fillId="8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7" fillId="8" borderId="1" xfId="0" applyNumberFormat="1" applyFont="1" applyFill="1" applyBorder="1" applyAlignment="1" applyProtection="1">
      <alignment horizontal="center" vertical="center"/>
    </xf>
    <xf numFmtId="0" fontId="27" fillId="8" borderId="2" xfId="0" applyNumberFormat="1" applyFont="1" applyFill="1" applyBorder="1" applyAlignment="1" applyProtection="1">
      <alignment horizontal="center" vertical="center"/>
    </xf>
    <xf numFmtId="0" fontId="27" fillId="8" borderId="4" xfId="0" applyNumberFormat="1" applyFont="1" applyFill="1" applyBorder="1" applyAlignment="1" applyProtection="1">
      <alignment horizontal="center" vertical="center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6" fillId="9" borderId="2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26" fillId="9" borderId="1" xfId="0" applyNumberFormat="1" applyFont="1" applyFill="1" applyBorder="1" applyAlignment="1" applyProtection="1">
      <alignment horizontal="left" vertical="center" wrapText="1"/>
    </xf>
    <xf numFmtId="0" fontId="26" fillId="9" borderId="2" xfId="0" applyNumberFormat="1" applyFont="1" applyFill="1" applyBorder="1" applyAlignment="1" applyProtection="1">
      <alignment horizontal="left" vertical="center" wrapText="1"/>
    </xf>
    <xf numFmtId="0" fontId="26" fillId="9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zoomScale="90" zoomScaleNormal="90" workbookViewId="0">
      <selection activeCell="G10" sqref="G10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77" t="s">
        <v>168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177" t="s">
        <v>18</v>
      </c>
      <c r="B3" s="177"/>
      <c r="C3" s="177"/>
      <c r="D3" s="177"/>
      <c r="E3" s="177"/>
      <c r="F3" s="177"/>
      <c r="G3" s="177"/>
      <c r="H3" s="177"/>
      <c r="I3" s="190"/>
      <c r="J3" s="190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177" t="s">
        <v>24</v>
      </c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32</v>
      </c>
    </row>
    <row r="7" spans="1:10" ht="25.5" x14ac:dyDescent="0.25">
      <c r="A7" s="29"/>
      <c r="B7" s="30"/>
      <c r="C7" s="30"/>
      <c r="D7" s="31"/>
      <c r="E7" s="32"/>
      <c r="F7" s="3" t="s">
        <v>143</v>
      </c>
      <c r="G7" s="3" t="s">
        <v>144</v>
      </c>
      <c r="H7" s="3" t="s">
        <v>145</v>
      </c>
      <c r="I7" s="3" t="s">
        <v>135</v>
      </c>
      <c r="J7" s="3" t="s">
        <v>146</v>
      </c>
    </row>
    <row r="8" spans="1:10" x14ac:dyDescent="0.25">
      <c r="A8" s="191" t="s">
        <v>0</v>
      </c>
      <c r="B8" s="192"/>
      <c r="C8" s="192"/>
      <c r="D8" s="192"/>
      <c r="E8" s="193"/>
      <c r="F8" s="98">
        <f>F9+F10</f>
        <v>2300173.0499999998</v>
      </c>
      <c r="G8" s="98">
        <f t="shared" ref="G8:H8" si="0">G9+G10</f>
        <v>2715782</v>
      </c>
      <c r="H8" s="98">
        <f t="shared" si="0"/>
        <v>2812951</v>
      </c>
      <c r="I8" s="98">
        <f>' Račun prihoda i rashoda'!G10</f>
        <v>2824651</v>
      </c>
      <c r="J8" s="98">
        <f>' Račun prihoda i rashoda'!H10</f>
        <v>2792651</v>
      </c>
    </row>
    <row r="9" spans="1:10" x14ac:dyDescent="0.25">
      <c r="A9" s="194" t="s">
        <v>34</v>
      </c>
      <c r="B9" s="195"/>
      <c r="C9" s="195"/>
      <c r="D9" s="195"/>
      <c r="E9" s="189"/>
      <c r="F9" s="34">
        <v>2300173.0499999998</v>
      </c>
      <c r="G9" s="34">
        <v>2715782</v>
      </c>
      <c r="H9" s="34">
        <f>' Račun prihoda i rashoda'!F10</f>
        <v>2812951</v>
      </c>
      <c r="I9" s="34">
        <f>' Račun prihoda i rashoda'!G10</f>
        <v>2824651</v>
      </c>
      <c r="J9" s="34">
        <f>' Račun prihoda i rashoda'!H10</f>
        <v>2792651</v>
      </c>
    </row>
    <row r="10" spans="1:10" x14ac:dyDescent="0.25">
      <c r="A10" s="196" t="s">
        <v>35</v>
      </c>
      <c r="B10" s="189"/>
      <c r="C10" s="189"/>
      <c r="D10" s="189"/>
      <c r="E10" s="189"/>
      <c r="F10" s="34"/>
      <c r="G10" s="34"/>
      <c r="H10" s="34"/>
      <c r="I10" s="34"/>
      <c r="J10" s="34"/>
    </row>
    <row r="11" spans="1:10" x14ac:dyDescent="0.25">
      <c r="A11" s="99" t="s">
        <v>1</v>
      </c>
      <c r="B11" s="100"/>
      <c r="C11" s="100"/>
      <c r="D11" s="100"/>
      <c r="E11" s="100"/>
      <c r="F11" s="101">
        <f>F12+F13</f>
        <v>2289765.48</v>
      </c>
      <c r="G11" s="101">
        <f t="shared" ref="G11:J11" si="1">G12+G13</f>
        <v>2715782</v>
      </c>
      <c r="H11" s="101">
        <f t="shared" si="1"/>
        <v>2812951</v>
      </c>
      <c r="I11" s="101">
        <f t="shared" si="1"/>
        <v>2824651</v>
      </c>
      <c r="J11" s="101">
        <f t="shared" si="1"/>
        <v>2792651</v>
      </c>
    </row>
    <row r="12" spans="1:10" x14ac:dyDescent="0.25">
      <c r="A12" s="197" t="s">
        <v>36</v>
      </c>
      <c r="B12" s="195"/>
      <c r="C12" s="195"/>
      <c r="D12" s="195"/>
      <c r="E12" s="195"/>
      <c r="F12" s="34">
        <v>2278949.6</v>
      </c>
      <c r="G12" s="34">
        <f>' Račun prihoda i rashoda'!E25</f>
        <v>2590282</v>
      </c>
      <c r="H12" s="34">
        <f>' Račun prihoda i rashoda'!F25</f>
        <v>2782851</v>
      </c>
      <c r="I12" s="34">
        <f>' Račun prihoda i rashoda'!G25</f>
        <v>2794551</v>
      </c>
      <c r="J12" s="34">
        <f>' Račun prihoda i rashoda'!H25</f>
        <v>2762551</v>
      </c>
    </row>
    <row r="13" spans="1:10" x14ac:dyDescent="0.25">
      <c r="A13" s="188" t="s">
        <v>37</v>
      </c>
      <c r="B13" s="189"/>
      <c r="C13" s="189"/>
      <c r="D13" s="189"/>
      <c r="E13" s="189"/>
      <c r="F13" s="44">
        <v>10815.88</v>
      </c>
      <c r="G13" s="44">
        <f>' Račun prihoda i rashoda'!E31</f>
        <v>125500</v>
      </c>
      <c r="H13" s="44">
        <f>' Račun prihoda i rashoda'!F31</f>
        <v>30100</v>
      </c>
      <c r="I13" s="44">
        <f>' Račun prihoda i rashoda'!G31</f>
        <v>30100</v>
      </c>
      <c r="J13" s="44">
        <f>' Račun prihoda i rashoda'!H31</f>
        <v>30100</v>
      </c>
    </row>
    <row r="14" spans="1:10" x14ac:dyDescent="0.25">
      <c r="A14" s="198" t="s">
        <v>57</v>
      </c>
      <c r="B14" s="199"/>
      <c r="C14" s="199"/>
      <c r="D14" s="199"/>
      <c r="E14" s="199"/>
      <c r="F14" s="101">
        <f>F8-F11</f>
        <v>10407.569999999832</v>
      </c>
      <c r="G14" s="101">
        <f>G8-G11</f>
        <v>0</v>
      </c>
      <c r="H14" s="101">
        <f t="shared" ref="G14:J14" si="2">H8-H11</f>
        <v>0</v>
      </c>
      <c r="I14" s="101">
        <f t="shared" si="2"/>
        <v>0</v>
      </c>
      <c r="J14" s="101">
        <f t="shared" si="2"/>
        <v>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177" t="s">
        <v>25</v>
      </c>
      <c r="B16" s="178"/>
      <c r="C16" s="178"/>
      <c r="D16" s="178"/>
      <c r="E16" s="178"/>
      <c r="F16" s="178"/>
      <c r="G16" s="178"/>
      <c r="H16" s="178"/>
      <c r="I16" s="178"/>
      <c r="J16" s="178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29"/>
      <c r="B18" s="30"/>
      <c r="C18" s="30"/>
      <c r="D18" s="31"/>
      <c r="E18" s="32"/>
      <c r="F18" s="3" t="s">
        <v>143</v>
      </c>
      <c r="G18" s="3" t="s">
        <v>144</v>
      </c>
      <c r="H18" s="3" t="s">
        <v>145</v>
      </c>
      <c r="I18" s="3" t="s">
        <v>135</v>
      </c>
      <c r="J18" s="3" t="s">
        <v>146</v>
      </c>
    </row>
    <row r="19" spans="1:10" x14ac:dyDescent="0.25">
      <c r="A19" s="188" t="s">
        <v>38</v>
      </c>
      <c r="B19" s="189"/>
      <c r="C19" s="189"/>
      <c r="D19" s="189"/>
      <c r="E19" s="189"/>
      <c r="F19" s="44"/>
      <c r="G19" s="44"/>
      <c r="H19" s="44"/>
      <c r="I19" s="44"/>
      <c r="J19" s="43"/>
    </row>
    <row r="20" spans="1:10" x14ac:dyDescent="0.25">
      <c r="A20" s="188" t="s">
        <v>39</v>
      </c>
      <c r="B20" s="189"/>
      <c r="C20" s="189"/>
      <c r="D20" s="189"/>
      <c r="E20" s="189"/>
      <c r="F20" s="44"/>
      <c r="G20" s="44"/>
      <c r="H20" s="44"/>
      <c r="I20" s="44"/>
      <c r="J20" s="43"/>
    </row>
    <row r="21" spans="1:10" x14ac:dyDescent="0.25">
      <c r="A21" s="175" t="s">
        <v>2</v>
      </c>
      <c r="B21" s="176"/>
      <c r="C21" s="176"/>
      <c r="D21" s="176"/>
      <c r="E21" s="176"/>
      <c r="F21" s="33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25">
      <c r="A22" s="175" t="s">
        <v>58</v>
      </c>
      <c r="B22" s="176"/>
      <c r="C22" s="176"/>
      <c r="D22" s="176"/>
      <c r="E22" s="176"/>
      <c r="F22" s="33">
        <f>F14+F21</f>
        <v>10407.569999999832</v>
      </c>
      <c r="G22" s="33">
        <f>G14+G21</f>
        <v>0</v>
      </c>
      <c r="H22" s="33">
        <f t="shared" ref="H22:J22" si="4">H14+H21</f>
        <v>0</v>
      </c>
      <c r="I22" s="33">
        <f t="shared" si="4"/>
        <v>0</v>
      </c>
      <c r="J22" s="33">
        <f t="shared" si="4"/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177" t="s">
        <v>59</v>
      </c>
      <c r="B24" s="178"/>
      <c r="C24" s="178"/>
      <c r="D24" s="178"/>
      <c r="E24" s="178"/>
      <c r="F24" s="178"/>
      <c r="G24" s="178"/>
      <c r="H24" s="178"/>
      <c r="I24" s="178"/>
      <c r="J24" s="178"/>
    </row>
    <row r="25" spans="1:10" ht="15.75" x14ac:dyDescent="0.25">
      <c r="A25" s="41"/>
      <c r="B25" s="42"/>
      <c r="C25" s="42"/>
      <c r="D25" s="42"/>
      <c r="E25" s="42"/>
      <c r="F25" s="42"/>
      <c r="G25" s="42"/>
      <c r="H25" s="42"/>
      <c r="I25" s="42"/>
      <c r="J25" s="42"/>
    </row>
    <row r="26" spans="1:10" ht="25.5" x14ac:dyDescent="0.25">
      <c r="A26" s="29"/>
      <c r="B26" s="30"/>
      <c r="C26" s="30"/>
      <c r="D26" s="31"/>
      <c r="E26" s="32"/>
      <c r="F26" s="3" t="s">
        <v>143</v>
      </c>
      <c r="G26" s="3" t="s">
        <v>144</v>
      </c>
      <c r="H26" s="3" t="s">
        <v>145</v>
      </c>
      <c r="I26" s="3" t="s">
        <v>135</v>
      </c>
      <c r="J26" s="3" t="s">
        <v>146</v>
      </c>
    </row>
    <row r="27" spans="1:10" ht="15" customHeight="1" x14ac:dyDescent="0.25">
      <c r="A27" s="179" t="s">
        <v>60</v>
      </c>
      <c r="B27" s="180"/>
      <c r="C27" s="180"/>
      <c r="D27" s="180"/>
      <c r="E27" s="181"/>
      <c r="F27" s="45">
        <v>-8828.36</v>
      </c>
      <c r="G27" s="45">
        <v>0</v>
      </c>
      <c r="H27" s="45">
        <v>0</v>
      </c>
      <c r="I27" s="45">
        <v>0</v>
      </c>
      <c r="J27" s="46">
        <v>0</v>
      </c>
    </row>
    <row r="28" spans="1:10" ht="15" customHeight="1" x14ac:dyDescent="0.25">
      <c r="A28" s="175" t="s">
        <v>61</v>
      </c>
      <c r="B28" s="176"/>
      <c r="C28" s="176"/>
      <c r="D28" s="176"/>
      <c r="E28" s="176"/>
      <c r="F28" s="47">
        <f>F22+F27</f>
        <v>1579.2099999998318</v>
      </c>
      <c r="G28" s="47">
        <f>G22+G27</f>
        <v>0</v>
      </c>
      <c r="H28" s="47">
        <f t="shared" ref="H28:J28" si="5">H22+H27</f>
        <v>0</v>
      </c>
      <c r="I28" s="47">
        <f t="shared" si="5"/>
        <v>0</v>
      </c>
      <c r="J28" s="48">
        <f t="shared" si="5"/>
        <v>0</v>
      </c>
    </row>
    <row r="29" spans="1:10" ht="45" customHeight="1" x14ac:dyDescent="0.25">
      <c r="A29" s="182" t="s">
        <v>62</v>
      </c>
      <c r="B29" s="183"/>
      <c r="C29" s="183"/>
      <c r="D29" s="183"/>
      <c r="E29" s="184"/>
      <c r="F29" s="47"/>
      <c r="G29" s="47">
        <f t="shared" ref="G29:J29" si="6">G14+G21+G27-G28</f>
        <v>0</v>
      </c>
      <c r="H29" s="47">
        <f t="shared" si="6"/>
        <v>0</v>
      </c>
      <c r="I29" s="47">
        <f t="shared" si="6"/>
        <v>0</v>
      </c>
      <c r="J29" s="48">
        <f t="shared" si="6"/>
        <v>0</v>
      </c>
    </row>
    <row r="30" spans="1:10" ht="15.75" x14ac:dyDescent="0.25">
      <c r="A30" s="49"/>
      <c r="B30" s="50"/>
      <c r="C30" s="50"/>
      <c r="D30" s="50"/>
      <c r="E30" s="50"/>
      <c r="F30" s="50"/>
      <c r="G30" s="50"/>
      <c r="H30" s="50"/>
      <c r="I30" s="50"/>
      <c r="J30" s="50"/>
    </row>
    <row r="31" spans="1:10" ht="15.75" x14ac:dyDescent="0.25">
      <c r="A31" s="185" t="s">
        <v>56</v>
      </c>
      <c r="B31" s="185"/>
      <c r="C31" s="185"/>
      <c r="D31" s="185"/>
      <c r="E31" s="185"/>
      <c r="F31" s="185"/>
      <c r="G31" s="185"/>
      <c r="H31" s="185"/>
      <c r="I31" s="185"/>
      <c r="J31" s="185"/>
    </row>
    <row r="32" spans="1:10" ht="18" x14ac:dyDescent="0.25">
      <c r="A32" s="51"/>
      <c r="B32" s="52"/>
      <c r="C32" s="52"/>
      <c r="D32" s="52"/>
      <c r="E32" s="52"/>
      <c r="F32" s="52"/>
      <c r="G32" s="52"/>
      <c r="H32" s="53"/>
      <c r="I32" s="53"/>
      <c r="J32" s="53"/>
    </row>
    <row r="33" spans="1:10" ht="25.5" x14ac:dyDescent="0.25">
      <c r="A33" s="54"/>
      <c r="B33" s="55"/>
      <c r="C33" s="55"/>
      <c r="D33" s="56"/>
      <c r="E33" s="57"/>
      <c r="F33" s="58" t="s">
        <v>143</v>
      </c>
      <c r="G33" s="58" t="s">
        <v>144</v>
      </c>
      <c r="H33" s="58" t="s">
        <v>145</v>
      </c>
      <c r="I33" s="58" t="s">
        <v>135</v>
      </c>
      <c r="J33" s="58" t="s">
        <v>146</v>
      </c>
    </row>
    <row r="34" spans="1:10" x14ac:dyDescent="0.25">
      <c r="A34" s="179" t="s">
        <v>60</v>
      </c>
      <c r="B34" s="180"/>
      <c r="C34" s="180"/>
      <c r="D34" s="180"/>
      <c r="E34" s="181"/>
      <c r="F34" s="45">
        <v>0</v>
      </c>
      <c r="G34" s="45">
        <f>F37</f>
        <v>0</v>
      </c>
      <c r="H34" s="45">
        <f>G37</f>
        <v>0</v>
      </c>
      <c r="I34" s="45">
        <f>H37</f>
        <v>0</v>
      </c>
      <c r="J34" s="46">
        <f>I37</f>
        <v>0</v>
      </c>
    </row>
    <row r="35" spans="1:10" ht="28.5" customHeight="1" x14ac:dyDescent="0.25">
      <c r="A35" s="179" t="s">
        <v>63</v>
      </c>
      <c r="B35" s="180"/>
      <c r="C35" s="180"/>
      <c r="D35" s="180"/>
      <c r="E35" s="181"/>
      <c r="F35" s="45">
        <v>0</v>
      </c>
      <c r="G35" s="45">
        <v>0</v>
      </c>
      <c r="H35" s="45">
        <v>0</v>
      </c>
      <c r="I35" s="45">
        <v>0</v>
      </c>
      <c r="J35" s="46">
        <v>0</v>
      </c>
    </row>
    <row r="36" spans="1:10" x14ac:dyDescent="0.25">
      <c r="A36" s="179" t="s">
        <v>64</v>
      </c>
      <c r="B36" s="186"/>
      <c r="C36" s="186"/>
      <c r="D36" s="186"/>
      <c r="E36" s="187"/>
      <c r="F36" s="45">
        <v>0</v>
      </c>
      <c r="G36" s="45">
        <v>0</v>
      </c>
      <c r="H36" s="45">
        <v>0</v>
      </c>
      <c r="I36" s="45">
        <v>0</v>
      </c>
      <c r="J36" s="46">
        <v>0</v>
      </c>
    </row>
    <row r="37" spans="1:10" ht="15" customHeight="1" x14ac:dyDescent="0.25">
      <c r="A37" s="175" t="s">
        <v>61</v>
      </c>
      <c r="B37" s="176"/>
      <c r="C37" s="176"/>
      <c r="D37" s="176"/>
      <c r="E37" s="176"/>
      <c r="F37" s="35">
        <f>F34-F35+F36</f>
        <v>0</v>
      </c>
      <c r="G37" s="35">
        <f t="shared" ref="G37:J37" si="7">G34-G35+G36</f>
        <v>0</v>
      </c>
      <c r="H37" s="35">
        <f t="shared" si="7"/>
        <v>0</v>
      </c>
      <c r="I37" s="35">
        <f t="shared" si="7"/>
        <v>0</v>
      </c>
      <c r="J37" s="59">
        <f t="shared" si="7"/>
        <v>0</v>
      </c>
    </row>
    <row r="38" spans="1:10" ht="17.25" customHeight="1" x14ac:dyDescent="0.25"/>
    <row r="39" spans="1:10" x14ac:dyDescent="0.25">
      <c r="A39" s="173" t="s">
        <v>33</v>
      </c>
      <c r="B39" s="174"/>
      <c r="C39" s="174"/>
      <c r="D39" s="174"/>
      <c r="E39" s="174"/>
      <c r="F39" s="174"/>
      <c r="G39" s="174"/>
      <c r="H39" s="174"/>
      <c r="I39" s="174"/>
      <c r="J39" s="174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topLeftCell="A7" workbookViewId="0">
      <selection activeCell="E13" sqref="E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77" t="s">
        <v>168</v>
      </c>
      <c r="B1" s="177"/>
      <c r="C1" s="177"/>
      <c r="D1" s="177"/>
      <c r="E1" s="177"/>
      <c r="F1" s="177"/>
      <c r="G1" s="177"/>
      <c r="H1" s="17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77" t="s">
        <v>18</v>
      </c>
      <c r="B3" s="177"/>
      <c r="C3" s="177"/>
      <c r="D3" s="177"/>
      <c r="E3" s="177"/>
      <c r="F3" s="177"/>
      <c r="G3" s="177"/>
      <c r="H3" s="17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77" t="s">
        <v>4</v>
      </c>
      <c r="B5" s="177"/>
      <c r="C5" s="177"/>
      <c r="D5" s="177"/>
      <c r="E5" s="177"/>
      <c r="F5" s="177"/>
      <c r="G5" s="177"/>
      <c r="H5" s="17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77" t="s">
        <v>40</v>
      </c>
      <c r="B7" s="177"/>
      <c r="C7" s="177"/>
      <c r="D7" s="177"/>
      <c r="E7" s="177"/>
      <c r="F7" s="177"/>
      <c r="G7" s="177"/>
      <c r="H7" s="177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147</v>
      </c>
      <c r="E9" s="21" t="s">
        <v>148</v>
      </c>
      <c r="F9" s="21" t="s">
        <v>149</v>
      </c>
      <c r="G9" s="21" t="s">
        <v>138</v>
      </c>
      <c r="H9" s="21" t="s">
        <v>150</v>
      </c>
    </row>
    <row r="10" spans="1:8" x14ac:dyDescent="0.25">
      <c r="A10" s="102"/>
      <c r="B10" s="103"/>
      <c r="C10" s="104" t="s">
        <v>0</v>
      </c>
      <c r="D10" s="105">
        <f>SUM(D11+D17)</f>
        <v>2300173.0500000003</v>
      </c>
      <c r="E10" s="106">
        <f>SUM(E11+E17)</f>
        <v>2715782</v>
      </c>
      <c r="F10" s="106">
        <f>SUM(F11+F17)</f>
        <v>2812951</v>
      </c>
      <c r="G10" s="106">
        <f>SUM(G11+G17)</f>
        <v>2824651</v>
      </c>
      <c r="H10" s="106">
        <f>SUM(H11+H17)</f>
        <v>2792651</v>
      </c>
    </row>
    <row r="11" spans="1:8" ht="15.75" customHeight="1" x14ac:dyDescent="0.25">
      <c r="A11" s="107">
        <v>6</v>
      </c>
      <c r="B11" s="107"/>
      <c r="C11" s="107" t="s">
        <v>7</v>
      </c>
      <c r="D11" s="108">
        <f>SUM(D12:D16)</f>
        <v>2300173.0500000003</v>
      </c>
      <c r="E11" s="101">
        <f>SUM(E12:E16)</f>
        <v>2715782</v>
      </c>
      <c r="F11" s="101">
        <f>SUM(F12:F16)</f>
        <v>2812951</v>
      </c>
      <c r="G11" s="101">
        <f>SUM(G12:G16)</f>
        <v>2824651</v>
      </c>
      <c r="H11" s="101">
        <f>SUM(H12:H16)</f>
        <v>2792651</v>
      </c>
    </row>
    <row r="12" spans="1:8" ht="38.25" x14ac:dyDescent="0.25">
      <c r="A12" s="11"/>
      <c r="B12" s="16">
        <v>63</v>
      </c>
      <c r="C12" s="16" t="s">
        <v>27</v>
      </c>
      <c r="D12" s="8">
        <v>1828217.33</v>
      </c>
      <c r="E12" s="171">
        <v>1990737</v>
      </c>
      <c r="F12" s="9">
        <v>2228204</v>
      </c>
      <c r="G12" s="9">
        <v>2228204</v>
      </c>
      <c r="H12" s="9">
        <v>2228204</v>
      </c>
    </row>
    <row r="13" spans="1:8" x14ac:dyDescent="0.25">
      <c r="A13" s="12"/>
      <c r="B13" s="60">
        <v>64</v>
      </c>
      <c r="C13" s="60" t="s">
        <v>66</v>
      </c>
      <c r="D13" s="8">
        <v>0.1</v>
      </c>
      <c r="E13" s="171">
        <v>10</v>
      </c>
      <c r="F13" s="9">
        <v>10</v>
      </c>
      <c r="G13" s="9">
        <v>10</v>
      </c>
      <c r="H13" s="9">
        <v>10</v>
      </c>
    </row>
    <row r="14" spans="1:8" ht="51" x14ac:dyDescent="0.25">
      <c r="A14" s="12"/>
      <c r="B14" s="60">
        <v>65</v>
      </c>
      <c r="C14" s="61" t="s">
        <v>65</v>
      </c>
      <c r="D14" s="8">
        <v>27316.09</v>
      </c>
      <c r="E14" s="171">
        <v>39783</v>
      </c>
      <c r="F14" s="9">
        <v>26550</v>
      </c>
      <c r="G14" s="9">
        <v>38250</v>
      </c>
      <c r="H14" s="9">
        <v>38250</v>
      </c>
    </row>
    <row r="15" spans="1:8" ht="51" x14ac:dyDescent="0.25">
      <c r="A15" s="12"/>
      <c r="B15" s="60">
        <v>66</v>
      </c>
      <c r="C15" s="61" t="s">
        <v>67</v>
      </c>
      <c r="D15" s="8">
        <v>3217.78</v>
      </c>
      <c r="E15" s="171">
        <v>4000</v>
      </c>
      <c r="F15" s="9">
        <v>4000</v>
      </c>
      <c r="G15" s="9">
        <v>4000</v>
      </c>
      <c r="H15" s="9">
        <v>4000</v>
      </c>
    </row>
    <row r="16" spans="1:8" ht="38.25" x14ac:dyDescent="0.25">
      <c r="A16" s="12"/>
      <c r="B16" s="12">
        <v>67</v>
      </c>
      <c r="C16" s="16" t="s">
        <v>28</v>
      </c>
      <c r="D16" s="8">
        <v>441421.75</v>
      </c>
      <c r="E16" s="171">
        <v>681252</v>
      </c>
      <c r="F16" s="9">
        <v>554187</v>
      </c>
      <c r="G16" s="9">
        <v>554187</v>
      </c>
      <c r="H16" s="9">
        <v>522187</v>
      </c>
    </row>
    <row r="17" spans="1:8" ht="25.5" x14ac:dyDescent="0.25">
      <c r="A17" s="109">
        <v>7</v>
      </c>
      <c r="B17" s="110"/>
      <c r="C17" s="111" t="s">
        <v>8</v>
      </c>
      <c r="D17" s="108">
        <f>SUM(D18)</f>
        <v>0</v>
      </c>
      <c r="E17" s="101">
        <f>SUM(E18)</f>
        <v>0</v>
      </c>
      <c r="F17" s="101">
        <f>SUM(F18)</f>
        <v>0</v>
      </c>
      <c r="G17" s="101">
        <f>SUM(G18)</f>
        <v>0</v>
      </c>
      <c r="H17" s="101">
        <f>SUM(H18)</f>
        <v>0</v>
      </c>
    </row>
    <row r="18" spans="1:8" ht="38.25" x14ac:dyDescent="0.25">
      <c r="A18" s="16"/>
      <c r="B18" s="16">
        <v>72</v>
      </c>
      <c r="C18" s="27" t="s">
        <v>26</v>
      </c>
      <c r="D18" s="8"/>
      <c r="E18" s="9"/>
      <c r="F18" s="9"/>
      <c r="G18" s="9"/>
      <c r="H18" s="10"/>
    </row>
    <row r="21" spans="1:8" ht="15.75" x14ac:dyDescent="0.25">
      <c r="A21" s="177" t="s">
        <v>41</v>
      </c>
      <c r="B21" s="200"/>
      <c r="C21" s="200"/>
      <c r="D21" s="200"/>
      <c r="E21" s="200"/>
      <c r="F21" s="200"/>
      <c r="G21" s="200"/>
      <c r="H21" s="200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21" t="s">
        <v>5</v>
      </c>
      <c r="B23" s="20" t="s">
        <v>6</v>
      </c>
      <c r="C23" s="20" t="s">
        <v>9</v>
      </c>
      <c r="D23" s="20" t="s">
        <v>147</v>
      </c>
      <c r="E23" s="21" t="s">
        <v>148</v>
      </c>
      <c r="F23" s="21" t="s">
        <v>149</v>
      </c>
      <c r="G23" s="21" t="s">
        <v>138</v>
      </c>
      <c r="H23" s="21" t="s">
        <v>150</v>
      </c>
    </row>
    <row r="24" spans="1:8" x14ac:dyDescent="0.25">
      <c r="A24" s="102"/>
      <c r="B24" s="103"/>
      <c r="C24" s="104" t="s">
        <v>1</v>
      </c>
      <c r="D24" s="105">
        <f>SUM(D25+D31)</f>
        <v>2289765.48</v>
      </c>
      <c r="E24" s="106">
        <f>SUM(E25+E31)</f>
        <v>2715782</v>
      </c>
      <c r="F24" s="106">
        <f>SUM(F25+F31)</f>
        <v>2812951</v>
      </c>
      <c r="G24" s="106">
        <f>SUM(G25+G31)</f>
        <v>2824651</v>
      </c>
      <c r="H24" s="106">
        <f>SUM(H25+H31)</f>
        <v>2792651</v>
      </c>
    </row>
    <row r="25" spans="1:8" ht="15.75" customHeight="1" x14ac:dyDescent="0.25">
      <c r="A25" s="107">
        <v>3</v>
      </c>
      <c r="B25" s="107"/>
      <c r="C25" s="107" t="s">
        <v>10</v>
      </c>
      <c r="D25" s="108">
        <f>SUM(D26:D30)</f>
        <v>2278949.6</v>
      </c>
      <c r="E25" s="101">
        <f>SUM(E26:E30)</f>
        <v>2590282</v>
      </c>
      <c r="F25" s="101">
        <f>SUM(F26:F30)</f>
        <v>2782851</v>
      </c>
      <c r="G25" s="101">
        <f>SUM(G26:G30)</f>
        <v>2794551</v>
      </c>
      <c r="H25" s="101">
        <f>SUM(H26:H30)</f>
        <v>2762551</v>
      </c>
    </row>
    <row r="26" spans="1:8" ht="15.75" customHeight="1" x14ac:dyDescent="0.25">
      <c r="A26" s="11"/>
      <c r="B26" s="16">
        <v>31</v>
      </c>
      <c r="C26" s="16" t="s">
        <v>11</v>
      </c>
      <c r="D26" s="8">
        <v>1743242.92</v>
      </c>
      <c r="E26" s="9">
        <v>2019653</v>
      </c>
      <c r="F26" s="9">
        <v>2223483</v>
      </c>
      <c r="G26" s="9">
        <v>2223483</v>
      </c>
      <c r="H26" s="9">
        <v>2191483</v>
      </c>
    </row>
    <row r="27" spans="1:8" x14ac:dyDescent="0.25">
      <c r="A27" s="12"/>
      <c r="B27" s="12">
        <v>32</v>
      </c>
      <c r="C27" s="12" t="s">
        <v>21</v>
      </c>
      <c r="D27" s="8">
        <v>474697.48</v>
      </c>
      <c r="E27" s="9">
        <v>504845</v>
      </c>
      <c r="F27" s="9">
        <v>485781</v>
      </c>
      <c r="G27" s="9">
        <v>497481</v>
      </c>
      <c r="H27" s="9">
        <v>497481</v>
      </c>
    </row>
    <row r="28" spans="1:8" x14ac:dyDescent="0.25">
      <c r="A28" s="12"/>
      <c r="B28" s="12">
        <v>34</v>
      </c>
      <c r="C28" s="12" t="s">
        <v>70</v>
      </c>
      <c r="D28" s="8">
        <v>728.35</v>
      </c>
      <c r="E28" s="9">
        <v>862</v>
      </c>
      <c r="F28" s="9">
        <v>862</v>
      </c>
      <c r="G28" s="9">
        <v>862</v>
      </c>
      <c r="H28" s="9">
        <v>862</v>
      </c>
    </row>
    <row r="29" spans="1:8" ht="38.25" x14ac:dyDescent="0.25">
      <c r="A29" s="12"/>
      <c r="B29" s="60">
        <v>37</v>
      </c>
      <c r="C29" s="61" t="s">
        <v>68</v>
      </c>
      <c r="D29" s="8">
        <v>59196.35</v>
      </c>
      <c r="E29" s="9">
        <v>63900</v>
      </c>
      <c r="F29" s="9">
        <v>71700</v>
      </c>
      <c r="G29" s="9">
        <v>71700</v>
      </c>
      <c r="H29" s="9">
        <v>71700</v>
      </c>
    </row>
    <row r="30" spans="1:8" x14ac:dyDescent="0.25">
      <c r="A30" s="12"/>
      <c r="B30" s="60">
        <v>38</v>
      </c>
      <c r="C30" s="61" t="s">
        <v>71</v>
      </c>
      <c r="D30" s="8">
        <v>1084.5</v>
      </c>
      <c r="E30" s="9">
        <v>1022</v>
      </c>
      <c r="F30" s="9">
        <v>1025</v>
      </c>
      <c r="G30" s="9">
        <v>1025</v>
      </c>
      <c r="H30" s="9">
        <v>1025</v>
      </c>
    </row>
    <row r="31" spans="1:8" ht="25.5" x14ac:dyDescent="0.25">
      <c r="A31" s="109">
        <v>4</v>
      </c>
      <c r="B31" s="110"/>
      <c r="C31" s="111" t="s">
        <v>12</v>
      </c>
      <c r="D31" s="108">
        <f>SUM(D32+D33)</f>
        <v>10815.880000000001</v>
      </c>
      <c r="E31" s="101">
        <f>SUM(E32+E33)</f>
        <v>125500</v>
      </c>
      <c r="F31" s="101">
        <f>SUM(F32+F33)</f>
        <v>30100</v>
      </c>
      <c r="G31" s="101">
        <f>SUM(G32+G33)</f>
        <v>30100</v>
      </c>
      <c r="H31" s="101">
        <f>SUM(H32+H33)</f>
        <v>30100</v>
      </c>
    </row>
    <row r="32" spans="1:8" ht="38.25" x14ac:dyDescent="0.25">
      <c r="A32" s="14"/>
      <c r="B32" s="16">
        <v>42</v>
      </c>
      <c r="C32" s="27" t="s">
        <v>29</v>
      </c>
      <c r="D32" s="8">
        <v>7512.6</v>
      </c>
      <c r="E32" s="9">
        <v>13500</v>
      </c>
      <c r="F32" s="9">
        <v>12100</v>
      </c>
      <c r="G32" s="9">
        <v>12100</v>
      </c>
      <c r="H32" s="9">
        <v>12100</v>
      </c>
    </row>
    <row r="33" spans="1:8" ht="25.5" x14ac:dyDescent="0.25">
      <c r="A33" s="16"/>
      <c r="B33" s="16">
        <v>45</v>
      </c>
      <c r="C33" s="27" t="s">
        <v>69</v>
      </c>
      <c r="D33" s="8">
        <v>3303.28</v>
      </c>
      <c r="E33" s="9">
        <v>112000</v>
      </c>
      <c r="F33" s="9">
        <v>18000</v>
      </c>
      <c r="G33" s="9">
        <v>18000</v>
      </c>
      <c r="H33" s="9">
        <v>18000</v>
      </c>
    </row>
  </sheetData>
  <mergeCells count="5">
    <mergeCell ref="A21:H21"/>
    <mergeCell ref="A1:H1"/>
    <mergeCell ref="A3:H3"/>
    <mergeCell ref="A5:H5"/>
    <mergeCell ref="A7:H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3"/>
  <sheetViews>
    <sheetView topLeftCell="A14" workbookViewId="0">
      <selection activeCell="C41" sqref="C4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77" t="s">
        <v>168</v>
      </c>
      <c r="B1" s="177"/>
      <c r="C1" s="177"/>
      <c r="D1" s="177"/>
      <c r="E1" s="177"/>
      <c r="F1" s="177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77" t="s">
        <v>18</v>
      </c>
      <c r="B3" s="177"/>
      <c r="C3" s="177"/>
      <c r="D3" s="177"/>
      <c r="E3" s="177"/>
      <c r="F3" s="177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177" t="s">
        <v>4</v>
      </c>
      <c r="B5" s="177"/>
      <c r="C5" s="177"/>
      <c r="D5" s="177"/>
      <c r="E5" s="177"/>
      <c r="F5" s="177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177" t="s">
        <v>42</v>
      </c>
      <c r="B7" s="177"/>
      <c r="C7" s="177"/>
      <c r="D7" s="177"/>
      <c r="E7" s="177"/>
      <c r="F7" s="177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44</v>
      </c>
      <c r="B9" s="20" t="s">
        <v>147</v>
      </c>
      <c r="C9" s="21" t="s">
        <v>144</v>
      </c>
      <c r="D9" s="21" t="s">
        <v>149</v>
      </c>
      <c r="E9" s="21" t="s">
        <v>138</v>
      </c>
      <c r="F9" s="21" t="s">
        <v>150</v>
      </c>
    </row>
    <row r="10" spans="1:6" x14ac:dyDescent="0.25">
      <c r="A10" s="112" t="s">
        <v>0</v>
      </c>
      <c r="B10" s="105">
        <f>SUM(B11+B13+B15+B18+B22)</f>
        <v>2300173.0499999998</v>
      </c>
      <c r="C10" s="106">
        <f>SUM(C11+C13+C15+C18+C22)</f>
        <v>2715782</v>
      </c>
      <c r="D10" s="106">
        <f>SUM(D11+D13+D15+D18+D22)</f>
        <v>2812951</v>
      </c>
      <c r="E10" s="106">
        <f>SUM(E11+E13+E15+E18+E22)</f>
        <v>2824651</v>
      </c>
      <c r="F10" s="106">
        <f>SUM(F11+F13+F15+F18+F22)</f>
        <v>2792651</v>
      </c>
    </row>
    <row r="11" spans="1:6" x14ac:dyDescent="0.25">
      <c r="A11" s="113" t="s">
        <v>46</v>
      </c>
      <c r="B11" s="114">
        <f>SUM(B12)</f>
        <v>105028.14</v>
      </c>
      <c r="C11" s="115">
        <f>SUM(C12)</f>
        <v>168850</v>
      </c>
      <c r="D11" s="115">
        <f>SUM(D12)</f>
        <v>161749</v>
      </c>
      <c r="E11" s="115">
        <f>SUM(E12)</f>
        <v>161749</v>
      </c>
      <c r="F11" s="115">
        <f>SUM(F12)</f>
        <v>161749</v>
      </c>
    </row>
    <row r="12" spans="1:6" x14ac:dyDescent="0.25">
      <c r="A12" s="60" t="s">
        <v>47</v>
      </c>
      <c r="B12" s="8">
        <v>105028.14</v>
      </c>
      <c r="C12" s="9">
        <v>168850</v>
      </c>
      <c r="D12" s="9">
        <v>161749</v>
      </c>
      <c r="E12" s="9">
        <v>161749</v>
      </c>
      <c r="F12" s="9">
        <v>161749</v>
      </c>
    </row>
    <row r="13" spans="1:6" x14ac:dyDescent="0.25">
      <c r="A13" s="113" t="s">
        <v>48</v>
      </c>
      <c r="B13" s="114">
        <f>SUM(B14)</f>
        <v>0.1</v>
      </c>
      <c r="C13" s="115">
        <f>SUM(C14)</f>
        <v>10</v>
      </c>
      <c r="D13" s="115">
        <f>SUM(D14)</f>
        <v>10</v>
      </c>
      <c r="E13" s="115">
        <f>SUM(E14)</f>
        <v>10</v>
      </c>
      <c r="F13" s="115">
        <f>SUM(F14)</f>
        <v>10</v>
      </c>
    </row>
    <row r="14" spans="1:6" x14ac:dyDescent="0.25">
      <c r="A14" s="26" t="s">
        <v>76</v>
      </c>
      <c r="B14" s="8">
        <v>0.1</v>
      </c>
      <c r="C14" s="9">
        <v>10</v>
      </c>
      <c r="D14" s="9">
        <v>10</v>
      </c>
      <c r="E14" s="9">
        <v>10</v>
      </c>
      <c r="F14" s="9">
        <v>10</v>
      </c>
    </row>
    <row r="15" spans="1:6" ht="25.5" x14ac:dyDescent="0.25">
      <c r="A15" s="116" t="s">
        <v>45</v>
      </c>
      <c r="B15" s="114">
        <f>SUM(B16+B17)</f>
        <v>294519.37000000005</v>
      </c>
      <c r="C15" s="115">
        <f>SUM(C16+C17)</f>
        <v>424650</v>
      </c>
      <c r="D15" s="115">
        <f>SUM(D16+D17)</f>
        <v>318850</v>
      </c>
      <c r="E15" s="115">
        <f>SUM(E16+E17)</f>
        <v>330550</v>
      </c>
      <c r="F15" s="115">
        <f>SUM(F16+F17)</f>
        <v>330550</v>
      </c>
    </row>
    <row r="16" spans="1:6" ht="38.25" x14ac:dyDescent="0.25">
      <c r="A16" s="67" t="s">
        <v>126</v>
      </c>
      <c r="B16" s="8">
        <v>27316.09</v>
      </c>
      <c r="C16" s="9">
        <v>38250</v>
      </c>
      <c r="D16" s="9">
        <v>26550</v>
      </c>
      <c r="E16" s="9">
        <v>38250</v>
      </c>
      <c r="F16" s="9">
        <v>38250</v>
      </c>
    </row>
    <row r="17" spans="1:6" x14ac:dyDescent="0.25">
      <c r="A17" s="67" t="s">
        <v>77</v>
      </c>
      <c r="B17" s="8">
        <v>267203.28000000003</v>
      </c>
      <c r="C17" s="9">
        <v>386400</v>
      </c>
      <c r="D17" s="9">
        <v>292300</v>
      </c>
      <c r="E17" s="9">
        <v>292300</v>
      </c>
      <c r="F17" s="9">
        <v>292300</v>
      </c>
    </row>
    <row r="18" spans="1:6" x14ac:dyDescent="0.25">
      <c r="A18" s="117" t="s">
        <v>78</v>
      </c>
      <c r="B18" s="114">
        <f>SUM(B19+B20+B21)</f>
        <v>1897407.6600000001</v>
      </c>
      <c r="C18" s="115">
        <f>SUM(C19:C21)</f>
        <v>2118272</v>
      </c>
      <c r="D18" s="115">
        <f>SUM(D19:D20:D21)</f>
        <v>2328342</v>
      </c>
      <c r="E18" s="115">
        <f>SUM(E19+E20+E21)</f>
        <v>2328342</v>
      </c>
      <c r="F18" s="115">
        <f>SUM(F19:F21)</f>
        <v>2296342</v>
      </c>
    </row>
    <row r="19" spans="1:6" x14ac:dyDescent="0.25">
      <c r="A19" s="67" t="s">
        <v>80</v>
      </c>
      <c r="B19" s="8">
        <v>37158.080000000002</v>
      </c>
      <c r="C19" s="9">
        <v>64067</v>
      </c>
      <c r="D19" s="9">
        <v>16839</v>
      </c>
      <c r="E19" s="9">
        <v>16839</v>
      </c>
      <c r="F19" s="9">
        <v>16839</v>
      </c>
    </row>
    <row r="20" spans="1:6" x14ac:dyDescent="0.25">
      <c r="A20" s="67" t="s">
        <v>79</v>
      </c>
      <c r="B20" s="8">
        <v>32032.25</v>
      </c>
      <c r="C20" s="9">
        <v>61740</v>
      </c>
      <c r="D20" s="9">
        <v>51299</v>
      </c>
      <c r="E20" s="9">
        <v>51299</v>
      </c>
      <c r="F20" s="9">
        <v>51299</v>
      </c>
    </row>
    <row r="21" spans="1:6" ht="25.5" x14ac:dyDescent="0.25">
      <c r="A21" s="67" t="s">
        <v>154</v>
      </c>
      <c r="B21" s="8">
        <v>1828217.33</v>
      </c>
      <c r="C21" s="9">
        <v>1992465</v>
      </c>
      <c r="D21" s="9">
        <v>2260204</v>
      </c>
      <c r="E21" s="9">
        <v>2260204</v>
      </c>
      <c r="F21" s="9">
        <v>2228204</v>
      </c>
    </row>
    <row r="22" spans="1:6" x14ac:dyDescent="0.25">
      <c r="A22" s="117" t="s">
        <v>127</v>
      </c>
      <c r="B22" s="114">
        <f>SUM(B23+B24)</f>
        <v>3217.78</v>
      </c>
      <c r="C22" s="115">
        <f>SUM(C23+C24)</f>
        <v>4000</v>
      </c>
      <c r="D22" s="115">
        <f>SUM(D23+D24)</f>
        <v>4000</v>
      </c>
      <c r="E22" s="115">
        <f>SUM(E23+E24)</f>
        <v>4000</v>
      </c>
      <c r="F22" s="115">
        <f>SUM(F23+F24)</f>
        <v>4000</v>
      </c>
    </row>
    <row r="23" spans="1:6" ht="25.5" x14ac:dyDescent="0.25">
      <c r="A23" s="67" t="s">
        <v>128</v>
      </c>
      <c r="B23" s="8">
        <v>3217.78</v>
      </c>
      <c r="C23" s="9">
        <v>4000</v>
      </c>
      <c r="D23" s="9">
        <v>4000</v>
      </c>
      <c r="E23" s="9">
        <v>4000</v>
      </c>
      <c r="F23" s="9">
        <v>4000</v>
      </c>
    </row>
    <row r="24" spans="1:6" x14ac:dyDescent="0.25">
      <c r="A24" s="118" t="s">
        <v>133</v>
      </c>
      <c r="B24" s="119">
        <v>0</v>
      </c>
      <c r="C24" s="120">
        <v>0</v>
      </c>
      <c r="D24" s="120">
        <v>0</v>
      </c>
      <c r="E24" s="120">
        <v>0</v>
      </c>
      <c r="F24" s="121">
        <v>0</v>
      </c>
    </row>
    <row r="26" spans="1:6" ht="15.75" customHeight="1" x14ac:dyDescent="0.25">
      <c r="A26" s="177" t="s">
        <v>43</v>
      </c>
      <c r="B26" s="177"/>
      <c r="C26" s="177"/>
      <c r="D26" s="177"/>
      <c r="E26" s="177"/>
      <c r="F26" s="177"/>
    </row>
    <row r="27" spans="1:6" ht="18" x14ac:dyDescent="0.25">
      <c r="A27" s="25"/>
      <c r="B27" s="25"/>
      <c r="C27" s="25"/>
      <c r="D27" s="25"/>
      <c r="E27" s="5"/>
      <c r="F27" s="5"/>
    </row>
    <row r="28" spans="1:6" ht="25.5" x14ac:dyDescent="0.25">
      <c r="A28" s="21" t="s">
        <v>44</v>
      </c>
      <c r="B28" s="20" t="s">
        <v>147</v>
      </c>
      <c r="C28" s="21" t="s">
        <v>148</v>
      </c>
      <c r="D28" s="21" t="s">
        <v>149</v>
      </c>
      <c r="E28" s="21" t="s">
        <v>138</v>
      </c>
      <c r="F28" s="21" t="s">
        <v>150</v>
      </c>
    </row>
    <row r="29" spans="1:6" x14ac:dyDescent="0.25">
      <c r="A29" s="112" t="s">
        <v>1</v>
      </c>
      <c r="B29" s="105">
        <f>SUM(B30+B32+B34+B37+B41)</f>
        <v>2289765.48</v>
      </c>
      <c r="C29" s="106">
        <f>SUM(C30+C32+C34+C37+C41)</f>
        <v>2715782</v>
      </c>
      <c r="D29" s="106">
        <f>SUM(D30+D32+D34+D37+D41)</f>
        <v>2812951</v>
      </c>
      <c r="E29" s="106">
        <f>SUM(E30+E32+E34+E37+E41)</f>
        <v>2824651</v>
      </c>
      <c r="F29" s="106">
        <f>SUM(F30+F32+F34+F37+F41)</f>
        <v>789651</v>
      </c>
    </row>
    <row r="30" spans="1:6" ht="15.75" customHeight="1" x14ac:dyDescent="0.25">
      <c r="A30" s="113" t="s">
        <v>46</v>
      </c>
      <c r="B30" s="114">
        <f>SUM(B31)</f>
        <v>105028.14</v>
      </c>
      <c r="C30" s="115">
        <f>SUM(C31)</f>
        <v>168850</v>
      </c>
      <c r="D30" s="115">
        <f>SUM(D31)</f>
        <v>161749</v>
      </c>
      <c r="E30" s="115">
        <f>SUM(E31)</f>
        <v>161749</v>
      </c>
      <c r="F30" s="115">
        <f>SUM(F31)</f>
        <v>161749</v>
      </c>
    </row>
    <row r="31" spans="1:6" x14ac:dyDescent="0.25">
      <c r="A31" s="60" t="s">
        <v>47</v>
      </c>
      <c r="B31" s="8">
        <v>105028.14</v>
      </c>
      <c r="C31" s="9">
        <v>168850</v>
      </c>
      <c r="D31" s="9">
        <v>161749</v>
      </c>
      <c r="E31" s="9">
        <v>161749</v>
      </c>
      <c r="F31" s="9">
        <v>161749</v>
      </c>
    </row>
    <row r="32" spans="1:6" x14ac:dyDescent="0.25">
      <c r="A32" s="113" t="s">
        <v>48</v>
      </c>
      <c r="B32" s="114">
        <f>SUM(B33)</f>
        <v>26.47</v>
      </c>
      <c r="C32" s="115">
        <f>SUM(C33)</f>
        <v>10</v>
      </c>
      <c r="D32" s="115">
        <f>SUM(D33)</f>
        <v>10</v>
      </c>
      <c r="E32" s="115">
        <f>SUM(E33)</f>
        <v>10</v>
      </c>
      <c r="F32" s="115">
        <f>SUM(F33)</f>
        <v>10</v>
      </c>
    </row>
    <row r="33" spans="1:6" x14ac:dyDescent="0.25">
      <c r="A33" s="26" t="s">
        <v>76</v>
      </c>
      <c r="B33" s="8">
        <v>26.47</v>
      </c>
      <c r="C33" s="9">
        <v>10</v>
      </c>
      <c r="D33" s="9">
        <v>10</v>
      </c>
      <c r="E33" s="9">
        <v>10</v>
      </c>
      <c r="F33" s="9">
        <v>10</v>
      </c>
    </row>
    <row r="34" spans="1:6" ht="25.5" x14ac:dyDescent="0.25">
      <c r="A34" s="116" t="s">
        <v>45</v>
      </c>
      <c r="B34" s="114">
        <f>SUM(B35+B36)</f>
        <v>293735.34000000003</v>
      </c>
      <c r="C34" s="115">
        <f>SUM(C35+C36)</f>
        <v>424650</v>
      </c>
      <c r="D34" s="115">
        <f>SUM(D35+D36)</f>
        <v>318850</v>
      </c>
      <c r="E34" s="115">
        <f>SUM(E35+E36)</f>
        <v>330550</v>
      </c>
      <c r="F34" s="115">
        <f>SUM(F35+F36)</f>
        <v>330550</v>
      </c>
    </row>
    <row r="35" spans="1:6" ht="38.25" x14ac:dyDescent="0.25">
      <c r="A35" s="67" t="s">
        <v>126</v>
      </c>
      <c r="B35" s="8">
        <v>26532.06</v>
      </c>
      <c r="C35" s="9">
        <v>38250</v>
      </c>
      <c r="D35" s="9">
        <v>26550</v>
      </c>
      <c r="E35" s="9">
        <v>38250</v>
      </c>
      <c r="F35" s="9">
        <v>38250</v>
      </c>
    </row>
    <row r="36" spans="1:6" x14ac:dyDescent="0.25">
      <c r="A36" s="67" t="s">
        <v>77</v>
      </c>
      <c r="B36" s="8">
        <v>267203.28000000003</v>
      </c>
      <c r="C36" s="9">
        <v>386400</v>
      </c>
      <c r="D36" s="9">
        <v>292300</v>
      </c>
      <c r="E36" s="9">
        <v>292300</v>
      </c>
      <c r="F36" s="9">
        <v>292300</v>
      </c>
    </row>
    <row r="37" spans="1:6" x14ac:dyDescent="0.25">
      <c r="A37" s="117" t="s">
        <v>78</v>
      </c>
      <c r="B37" s="114">
        <f>SUM(B38:B39:B40)</f>
        <v>1887623.82</v>
      </c>
      <c r="C37" s="115">
        <f>SUM(C38:C40)</f>
        <v>2118272</v>
      </c>
      <c r="D37" s="115">
        <f>SUM(D38:D39:D40)</f>
        <v>2328342</v>
      </c>
      <c r="E37" s="115">
        <f>SUM(E38:E40)</f>
        <v>2328342</v>
      </c>
      <c r="F37" s="115">
        <f>SUM(F38:F40)</f>
        <v>293342</v>
      </c>
    </row>
    <row r="38" spans="1:6" x14ac:dyDescent="0.25">
      <c r="A38" s="67" t="s">
        <v>80</v>
      </c>
      <c r="B38" s="8">
        <v>37158.080000000002</v>
      </c>
      <c r="C38" s="9">
        <v>64067</v>
      </c>
      <c r="D38" s="9">
        <v>16839</v>
      </c>
      <c r="E38" s="9">
        <v>16839</v>
      </c>
      <c r="F38" s="9">
        <v>16839</v>
      </c>
    </row>
    <row r="39" spans="1:6" x14ac:dyDescent="0.25">
      <c r="A39" s="67" t="s">
        <v>79</v>
      </c>
      <c r="B39" s="8">
        <v>32032.25</v>
      </c>
      <c r="C39" s="9">
        <v>61740</v>
      </c>
      <c r="D39" s="9">
        <v>51299</v>
      </c>
      <c r="E39" s="9">
        <v>51299</v>
      </c>
      <c r="F39" s="9">
        <v>51299</v>
      </c>
    </row>
    <row r="40" spans="1:6" ht="25.5" x14ac:dyDescent="0.25">
      <c r="A40" s="67" t="s">
        <v>154</v>
      </c>
      <c r="B40" s="8">
        <v>1818433.49</v>
      </c>
      <c r="C40" s="9">
        <v>1992465</v>
      </c>
      <c r="D40" s="9">
        <v>2260204</v>
      </c>
      <c r="E40" s="9">
        <v>2260204</v>
      </c>
      <c r="F40" s="9">
        <v>225204</v>
      </c>
    </row>
    <row r="41" spans="1:6" x14ac:dyDescent="0.25">
      <c r="A41" s="117" t="s">
        <v>127</v>
      </c>
      <c r="B41" s="114">
        <f>SUM(B42+B43)</f>
        <v>3351.71</v>
      </c>
      <c r="C41" s="115">
        <f>SUM(C42+C43)</f>
        <v>4000</v>
      </c>
      <c r="D41" s="115">
        <f>SUM(D42+D43)</f>
        <v>4000</v>
      </c>
      <c r="E41" s="115">
        <f>SUM(E42+E43)</f>
        <v>4000</v>
      </c>
      <c r="F41" s="115">
        <f>SUM(F42+F43)</f>
        <v>4000</v>
      </c>
    </row>
    <row r="42" spans="1:6" ht="25.5" x14ac:dyDescent="0.25">
      <c r="A42" s="67" t="s">
        <v>128</v>
      </c>
      <c r="B42" s="8">
        <v>3351.71</v>
      </c>
      <c r="C42" s="9">
        <v>4000</v>
      </c>
      <c r="D42" s="9">
        <v>4000</v>
      </c>
      <c r="E42" s="9">
        <v>4000</v>
      </c>
      <c r="F42" s="9">
        <v>4000</v>
      </c>
    </row>
    <row r="43" spans="1:6" x14ac:dyDescent="0.25">
      <c r="A43" s="118" t="s">
        <v>133</v>
      </c>
      <c r="B43" s="119"/>
      <c r="C43" s="120"/>
      <c r="D43" s="120"/>
      <c r="E43" s="120"/>
      <c r="F43" s="121"/>
    </row>
  </sheetData>
  <mergeCells count="5">
    <mergeCell ref="A1:F1"/>
    <mergeCell ref="A3:F3"/>
    <mergeCell ref="A5:F5"/>
    <mergeCell ref="A7:F7"/>
    <mergeCell ref="A26:F2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6"/>
  <sheetViews>
    <sheetView topLeftCell="A4" workbookViewId="0">
      <selection activeCell="D25" sqref="D25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77" t="s">
        <v>168</v>
      </c>
      <c r="B1" s="177"/>
      <c r="C1" s="177"/>
      <c r="D1" s="177"/>
      <c r="E1" s="177"/>
      <c r="F1" s="17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77" t="s">
        <v>18</v>
      </c>
      <c r="B3" s="177"/>
      <c r="C3" s="177"/>
      <c r="D3" s="177"/>
      <c r="E3" s="190"/>
      <c r="F3" s="19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77" t="s">
        <v>4</v>
      </c>
      <c r="B5" s="178"/>
      <c r="C5" s="178"/>
      <c r="D5" s="178"/>
      <c r="E5" s="178"/>
      <c r="F5" s="17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77" t="s">
        <v>13</v>
      </c>
      <c r="B7" s="200"/>
      <c r="C7" s="200"/>
      <c r="D7" s="200"/>
      <c r="E7" s="200"/>
      <c r="F7" s="200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44</v>
      </c>
      <c r="B9" s="20" t="s">
        <v>147</v>
      </c>
      <c r="C9" s="21" t="s">
        <v>151</v>
      </c>
      <c r="D9" s="21" t="s">
        <v>149</v>
      </c>
      <c r="E9" s="21" t="s">
        <v>138</v>
      </c>
      <c r="F9" s="21" t="s">
        <v>150</v>
      </c>
    </row>
    <row r="10" spans="1:6" ht="15.75" customHeight="1" x14ac:dyDescent="0.25">
      <c r="A10" s="107" t="s">
        <v>14</v>
      </c>
      <c r="B10" s="108">
        <f>SUM(B11)</f>
        <v>2289765.48</v>
      </c>
      <c r="C10" s="101">
        <f>SUM(C11)</f>
        <v>2715782</v>
      </c>
      <c r="D10" s="101">
        <f>SUM(D11)</f>
        <v>2812951</v>
      </c>
      <c r="E10" s="101">
        <f>SUM(E11)</f>
        <v>2824651</v>
      </c>
      <c r="F10" s="101">
        <f>SUM(F11)</f>
        <v>2802651</v>
      </c>
    </row>
    <row r="11" spans="1:6" ht="15.75" customHeight="1" x14ac:dyDescent="0.25">
      <c r="A11" s="116" t="s">
        <v>72</v>
      </c>
      <c r="B11" s="114">
        <f>SUM(B12:B14)</f>
        <v>2289765.48</v>
      </c>
      <c r="C11" s="115">
        <f>SUM(C12:C14)</f>
        <v>2715782</v>
      </c>
      <c r="D11" s="115">
        <f>SUM(D12:D14)</f>
        <v>2812951</v>
      </c>
      <c r="E11" s="115">
        <f>SUM(E12:E14)</f>
        <v>2824651</v>
      </c>
      <c r="F11" s="115">
        <f>SUM(F12:F14)</f>
        <v>2802651</v>
      </c>
    </row>
    <row r="12" spans="1:6" ht="25.5" x14ac:dyDescent="0.25">
      <c r="A12" s="18" t="s">
        <v>73</v>
      </c>
      <c r="B12" s="8">
        <v>1916593.9</v>
      </c>
      <c r="C12" s="9">
        <v>2553000</v>
      </c>
      <c r="D12" s="9">
        <v>2668381</v>
      </c>
      <c r="E12" s="9">
        <v>2680081</v>
      </c>
      <c r="F12" s="9">
        <v>2680081</v>
      </c>
    </row>
    <row r="13" spans="1:6" x14ac:dyDescent="0.25">
      <c r="A13" s="17" t="s">
        <v>74</v>
      </c>
      <c r="B13" s="8">
        <v>310401.95</v>
      </c>
      <c r="C13" s="9">
        <v>0</v>
      </c>
      <c r="D13" s="9">
        <v>0</v>
      </c>
      <c r="E13" s="9">
        <v>0</v>
      </c>
      <c r="F13" s="9">
        <v>0</v>
      </c>
    </row>
    <row r="14" spans="1:6" ht="25.5" x14ac:dyDescent="0.25">
      <c r="A14" s="66" t="s">
        <v>75</v>
      </c>
      <c r="B14" s="8">
        <v>62769.63</v>
      </c>
      <c r="C14" s="9">
        <v>162782</v>
      </c>
      <c r="D14" s="9">
        <v>144570</v>
      </c>
      <c r="E14" s="9">
        <v>144570</v>
      </c>
      <c r="F14" s="9">
        <v>122570</v>
      </c>
    </row>
    <row r="15" spans="1:6" x14ac:dyDescent="0.25">
      <c r="A15" s="11"/>
      <c r="B15" s="8"/>
      <c r="C15" s="9"/>
      <c r="D15" s="9"/>
      <c r="E15" s="9"/>
      <c r="F15" s="10"/>
    </row>
    <row r="16" spans="1:6" x14ac:dyDescent="0.25">
      <c r="A16" s="19"/>
      <c r="B16" s="8"/>
      <c r="C16" s="9"/>
      <c r="D16" s="9"/>
      <c r="E16" s="9"/>
      <c r="F16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77" t="s">
        <v>152</v>
      </c>
      <c r="B1" s="177"/>
      <c r="C1" s="177"/>
      <c r="D1" s="177"/>
      <c r="E1" s="177"/>
      <c r="F1" s="177"/>
      <c r="G1" s="177"/>
      <c r="H1" s="17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77" t="s">
        <v>18</v>
      </c>
      <c r="B3" s="177"/>
      <c r="C3" s="177"/>
      <c r="D3" s="177"/>
      <c r="E3" s="177"/>
      <c r="F3" s="177"/>
      <c r="G3" s="177"/>
      <c r="H3" s="17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77" t="s">
        <v>50</v>
      </c>
      <c r="B5" s="177"/>
      <c r="C5" s="177"/>
      <c r="D5" s="177"/>
      <c r="E5" s="177"/>
      <c r="F5" s="177"/>
      <c r="G5" s="177"/>
      <c r="H5" s="17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30</v>
      </c>
      <c r="D7" s="20" t="s">
        <v>147</v>
      </c>
      <c r="E7" s="21" t="s">
        <v>153</v>
      </c>
      <c r="F7" s="21" t="s">
        <v>149</v>
      </c>
      <c r="G7" s="21" t="s">
        <v>138</v>
      </c>
      <c r="H7" s="21" t="s">
        <v>150</v>
      </c>
    </row>
    <row r="8" spans="1:8" x14ac:dyDescent="0.25">
      <c r="A8" s="38"/>
      <c r="B8" s="39"/>
      <c r="C8" s="37" t="s">
        <v>52</v>
      </c>
      <c r="D8" s="39"/>
      <c r="E8" s="38"/>
      <c r="F8" s="38"/>
      <c r="G8" s="38"/>
      <c r="H8" s="38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22</v>
      </c>
      <c r="D10" s="8"/>
      <c r="E10" s="9"/>
      <c r="F10" s="9"/>
      <c r="G10" s="9"/>
      <c r="H10" s="9"/>
    </row>
    <row r="11" spans="1:8" x14ac:dyDescent="0.25">
      <c r="A11" s="11"/>
      <c r="B11" s="16"/>
      <c r="C11" s="40"/>
      <c r="D11" s="8"/>
      <c r="E11" s="9"/>
      <c r="F11" s="9"/>
      <c r="G11" s="9"/>
      <c r="H11" s="9"/>
    </row>
    <row r="12" spans="1:8" x14ac:dyDescent="0.25">
      <c r="A12" s="11"/>
      <c r="B12" s="16"/>
      <c r="C12" s="37" t="s">
        <v>55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16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77" t="s">
        <v>152</v>
      </c>
      <c r="B1" s="177"/>
      <c r="C1" s="177"/>
      <c r="D1" s="177"/>
      <c r="E1" s="177"/>
      <c r="F1" s="177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77" t="s">
        <v>18</v>
      </c>
      <c r="B3" s="177"/>
      <c r="C3" s="177"/>
      <c r="D3" s="177"/>
      <c r="E3" s="177"/>
      <c r="F3" s="177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177" t="s">
        <v>51</v>
      </c>
      <c r="B5" s="177"/>
      <c r="C5" s="177"/>
      <c r="D5" s="177"/>
      <c r="E5" s="177"/>
      <c r="F5" s="177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44</v>
      </c>
      <c r="B7" s="20" t="s">
        <v>136</v>
      </c>
      <c r="C7" s="21" t="s">
        <v>134</v>
      </c>
      <c r="D7" s="21" t="s">
        <v>137</v>
      </c>
      <c r="E7" s="21" t="s">
        <v>31</v>
      </c>
      <c r="F7" s="21" t="s">
        <v>138</v>
      </c>
    </row>
    <row r="8" spans="1:6" x14ac:dyDescent="0.25">
      <c r="A8" s="11" t="s">
        <v>52</v>
      </c>
      <c r="B8" s="8"/>
      <c r="C8" s="9"/>
      <c r="D8" s="9"/>
      <c r="E8" s="9"/>
      <c r="F8" s="9"/>
    </row>
    <row r="9" spans="1:6" ht="25.5" x14ac:dyDescent="0.25">
      <c r="A9" s="11" t="s">
        <v>53</v>
      </c>
      <c r="B9" s="8"/>
      <c r="C9" s="9"/>
      <c r="D9" s="9"/>
      <c r="E9" s="9"/>
      <c r="F9" s="9"/>
    </row>
    <row r="10" spans="1:6" ht="25.5" x14ac:dyDescent="0.25">
      <c r="A10" s="18" t="s">
        <v>54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55</v>
      </c>
      <c r="B12" s="8"/>
      <c r="C12" s="9"/>
      <c r="D12" s="9"/>
      <c r="E12" s="9"/>
      <c r="F12" s="9"/>
    </row>
    <row r="13" spans="1:6" x14ac:dyDescent="0.25">
      <c r="A13" s="26" t="s">
        <v>46</v>
      </c>
      <c r="B13" s="8"/>
      <c r="C13" s="9"/>
      <c r="D13" s="9"/>
      <c r="E13" s="9"/>
      <c r="F13" s="9"/>
    </row>
    <row r="14" spans="1:6" x14ac:dyDescent="0.25">
      <c r="A14" s="13" t="s">
        <v>47</v>
      </c>
      <c r="B14" s="8"/>
      <c r="C14" s="9"/>
      <c r="D14" s="9"/>
      <c r="E14" s="9"/>
      <c r="F14" s="10"/>
    </row>
    <row r="15" spans="1:6" x14ac:dyDescent="0.25">
      <c r="A15" s="26" t="s">
        <v>48</v>
      </c>
      <c r="B15" s="8"/>
      <c r="C15" s="9"/>
      <c r="D15" s="9"/>
      <c r="E15" s="9"/>
      <c r="F15" s="10"/>
    </row>
    <row r="16" spans="1:6" x14ac:dyDescent="0.25">
      <c r="A16" s="13" t="s">
        <v>49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A125"/>
  <sheetViews>
    <sheetView tabSelected="1" workbookViewId="0">
      <selection activeCell="F27" sqref="F27"/>
    </sheetView>
  </sheetViews>
  <sheetFormatPr defaultRowHeight="15" x14ac:dyDescent="0.25"/>
  <cols>
    <col min="1" max="1" width="12.28515625" customWidth="1"/>
    <col min="2" max="2" width="8.42578125" bestFit="1" customWidth="1"/>
    <col min="3" max="3" width="13.7109375" customWidth="1"/>
    <col min="4" max="4" width="31.85546875" customWidth="1"/>
    <col min="5" max="5" width="18" customWidth="1"/>
    <col min="6" max="6" width="18.5703125" customWidth="1"/>
    <col min="7" max="7" width="17.42578125" customWidth="1"/>
    <col min="8" max="8" width="18.42578125" customWidth="1"/>
    <col min="9" max="9" width="17.85546875" customWidth="1"/>
  </cols>
  <sheetData>
    <row r="1" spans="1:105" ht="42" customHeight="1" x14ac:dyDescent="0.25">
      <c r="A1" s="177" t="s">
        <v>168</v>
      </c>
      <c r="B1" s="177"/>
      <c r="C1" s="177"/>
      <c r="D1" s="177"/>
      <c r="E1" s="177"/>
      <c r="F1" s="177"/>
      <c r="G1" s="177"/>
      <c r="H1" s="177"/>
      <c r="I1" s="177"/>
    </row>
    <row r="2" spans="1:105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5" ht="18" customHeight="1" x14ac:dyDescent="0.25">
      <c r="A3" s="177" t="s">
        <v>17</v>
      </c>
      <c r="B3" s="177"/>
      <c r="C3" s="177"/>
      <c r="D3" s="177"/>
      <c r="E3" s="177"/>
      <c r="F3" s="177"/>
      <c r="G3" s="177"/>
      <c r="H3" s="177"/>
      <c r="I3" s="177"/>
    </row>
    <row r="4" spans="1:105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5" ht="25.5" x14ac:dyDescent="0.25">
      <c r="A5" s="248" t="s">
        <v>19</v>
      </c>
      <c r="B5" s="249"/>
      <c r="C5" s="250"/>
      <c r="D5" s="96" t="s">
        <v>20</v>
      </c>
      <c r="E5" s="96" t="s">
        <v>147</v>
      </c>
      <c r="F5" s="97" t="s">
        <v>148</v>
      </c>
      <c r="G5" s="97" t="s">
        <v>149</v>
      </c>
      <c r="H5" s="97" t="s">
        <v>138</v>
      </c>
      <c r="I5" s="97" t="s">
        <v>150</v>
      </c>
    </row>
    <row r="6" spans="1:105" s="91" customFormat="1" ht="26.25" customHeight="1" x14ac:dyDescent="0.25">
      <c r="A6" s="251" t="s">
        <v>169</v>
      </c>
      <c r="B6" s="252"/>
      <c r="C6" s="253"/>
      <c r="D6" s="126" t="s">
        <v>170</v>
      </c>
      <c r="E6" s="127">
        <f>SUM(E7+E17+E40)</f>
        <v>2289575.0799999996</v>
      </c>
      <c r="F6" s="128">
        <f>SUM(F7+F17+F40)</f>
        <v>2715782</v>
      </c>
      <c r="G6" s="128">
        <f>SUM(G7+G17+G40)</f>
        <v>2812951</v>
      </c>
      <c r="H6" s="128">
        <f>SUM(H7+H17+H40)</f>
        <v>2824651</v>
      </c>
      <c r="I6" s="128">
        <f>SUM(I7+I17+I40)</f>
        <v>2792651</v>
      </c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</row>
    <row r="7" spans="1:105" ht="26.45" customHeight="1" x14ac:dyDescent="0.25">
      <c r="A7" s="242" t="s">
        <v>81</v>
      </c>
      <c r="B7" s="243"/>
      <c r="C7" s="244"/>
      <c r="D7" s="129" t="s">
        <v>82</v>
      </c>
      <c r="E7" s="130">
        <f>SUM(E8+E121)</f>
        <v>62739.630000000005</v>
      </c>
      <c r="F7" s="131">
        <f>SUM(F8+F121)</f>
        <v>162782</v>
      </c>
      <c r="G7" s="131">
        <f>SUM(G8+G121)</f>
        <v>144570</v>
      </c>
      <c r="H7" s="101">
        <f>SUM(H8+H121)</f>
        <v>144570</v>
      </c>
      <c r="I7" s="101">
        <f>SUM(I8+I121)</f>
        <v>112570</v>
      </c>
    </row>
    <row r="8" spans="1:105" ht="26.45" customHeight="1" x14ac:dyDescent="0.25">
      <c r="A8" s="245" t="s">
        <v>164</v>
      </c>
      <c r="B8" s="246"/>
      <c r="C8" s="247"/>
      <c r="D8" s="132" t="s">
        <v>83</v>
      </c>
      <c r="E8" s="133">
        <f>SUM(E9+E13)</f>
        <v>47839.630000000005</v>
      </c>
      <c r="F8" s="134">
        <f>SUM(F9+F13)</f>
        <v>135482</v>
      </c>
      <c r="G8" s="134">
        <f>SUM(G9+G13)</f>
        <v>112570</v>
      </c>
      <c r="H8" s="115">
        <f>SUM(H9+H13)</f>
        <v>112570</v>
      </c>
      <c r="I8" s="115">
        <f>SUM(I9+I13)</f>
        <v>112570</v>
      </c>
    </row>
    <row r="9" spans="1:105" ht="14.45" customHeight="1" x14ac:dyDescent="0.25">
      <c r="A9" s="254" t="s">
        <v>84</v>
      </c>
      <c r="B9" s="255"/>
      <c r="C9" s="256"/>
      <c r="D9" s="139" t="s">
        <v>85</v>
      </c>
      <c r="E9" s="119">
        <f>SUM(E10)</f>
        <v>15837.380000000001</v>
      </c>
      <c r="F9" s="120">
        <f>SUM(F10)</f>
        <v>73742</v>
      </c>
      <c r="G9" s="120">
        <f>SUM(G10)</f>
        <v>61271</v>
      </c>
      <c r="H9" s="120">
        <f>SUM(H10)</f>
        <v>61271</v>
      </c>
      <c r="I9" s="121">
        <f>SUM(I10)</f>
        <v>61271</v>
      </c>
    </row>
    <row r="10" spans="1:105" x14ac:dyDescent="0.25">
      <c r="A10" s="257">
        <v>3</v>
      </c>
      <c r="B10" s="258"/>
      <c r="C10" s="259"/>
      <c r="D10" s="28" t="s">
        <v>10</v>
      </c>
      <c r="E10" s="8">
        <f>SUM(E11+E12)</f>
        <v>15837.380000000001</v>
      </c>
      <c r="F10" s="9">
        <f>SUM(F11+F12)</f>
        <v>73742</v>
      </c>
      <c r="G10" s="9">
        <f>SUM(G11+G12)</f>
        <v>61271</v>
      </c>
      <c r="H10" s="9">
        <f>SUM(H11+H12)</f>
        <v>61271</v>
      </c>
      <c r="I10" s="10">
        <f>SUM(I11+I12)</f>
        <v>61271</v>
      </c>
    </row>
    <row r="11" spans="1:105" x14ac:dyDescent="0.25">
      <c r="A11" s="236">
        <v>31</v>
      </c>
      <c r="B11" s="237"/>
      <c r="C11" s="238"/>
      <c r="D11" s="28" t="s">
        <v>11</v>
      </c>
      <c r="E11" s="8">
        <v>15122.12</v>
      </c>
      <c r="F11" s="9">
        <f>55845+5314+9214</f>
        <v>70373</v>
      </c>
      <c r="G11" s="9">
        <f>47000+4072</f>
        <v>51072</v>
      </c>
      <c r="H11" s="9">
        <f t="shared" ref="H11:I11" si="0">47000+4072</f>
        <v>51072</v>
      </c>
      <c r="I11" s="9">
        <f t="shared" si="0"/>
        <v>51072</v>
      </c>
    </row>
    <row r="12" spans="1:105" x14ac:dyDescent="0.25">
      <c r="A12" s="236">
        <v>32</v>
      </c>
      <c r="B12" s="237"/>
      <c r="C12" s="238"/>
      <c r="D12" s="28" t="s">
        <v>21</v>
      </c>
      <c r="E12" s="8">
        <v>715.26</v>
      </c>
      <c r="F12" s="9">
        <f>3021+348</f>
        <v>3369</v>
      </c>
      <c r="G12" s="9">
        <f>7755+2096+348</f>
        <v>10199</v>
      </c>
      <c r="H12" s="9">
        <f t="shared" ref="H12:I12" si="1">7755+2096+348</f>
        <v>10199</v>
      </c>
      <c r="I12" s="9">
        <f t="shared" si="1"/>
        <v>10199</v>
      </c>
    </row>
    <row r="13" spans="1:105" x14ac:dyDescent="0.25">
      <c r="A13" s="260" t="s">
        <v>158</v>
      </c>
      <c r="B13" s="261"/>
      <c r="C13" s="262"/>
      <c r="D13" s="140" t="s">
        <v>86</v>
      </c>
      <c r="E13" s="141">
        <f>SUM(E14)</f>
        <v>32002.25</v>
      </c>
      <c r="F13" s="142">
        <f>SUM(F14)</f>
        <v>61740</v>
      </c>
      <c r="G13" s="142">
        <f>SUM(G14)</f>
        <v>51299</v>
      </c>
      <c r="H13" s="142">
        <f>SUM(H14)</f>
        <v>51299</v>
      </c>
      <c r="I13" s="143">
        <f>SUM(I14)</f>
        <v>51299</v>
      </c>
    </row>
    <row r="14" spans="1:105" x14ac:dyDescent="0.25">
      <c r="A14" s="68">
        <v>3</v>
      </c>
      <c r="B14" s="64"/>
      <c r="C14" s="65"/>
      <c r="D14" s="62" t="s">
        <v>10</v>
      </c>
      <c r="E14" s="8">
        <f>SUM(E15+E16)</f>
        <v>32002.25</v>
      </c>
      <c r="F14" s="9">
        <f>SUM(F15+F16)</f>
        <v>61740</v>
      </c>
      <c r="G14" s="9">
        <f>SUM(G15:G16)</f>
        <v>51299</v>
      </c>
      <c r="H14" s="9">
        <f>SUM(H15+H16)</f>
        <v>51299</v>
      </c>
      <c r="I14" s="10">
        <f>SUM(I15+I16)</f>
        <v>51299</v>
      </c>
    </row>
    <row r="15" spans="1:105" x14ac:dyDescent="0.25">
      <c r="A15" s="63">
        <v>31</v>
      </c>
      <c r="B15" s="64"/>
      <c r="C15" s="65"/>
      <c r="D15" s="62" t="s">
        <v>11</v>
      </c>
      <c r="E15" s="8">
        <f>7244.97+23491.32</f>
        <v>30736.29</v>
      </c>
      <c r="F15" s="9">
        <f>46755+4449+7715</f>
        <v>58919</v>
      </c>
      <c r="G15" s="9">
        <f>39350+3409+6493</f>
        <v>49252</v>
      </c>
      <c r="H15" s="9">
        <f t="shared" ref="H15:I15" si="2">39350+3409+6493</f>
        <v>49252</v>
      </c>
      <c r="I15" s="9">
        <f t="shared" si="2"/>
        <v>49252</v>
      </c>
    </row>
    <row r="16" spans="1:105" x14ac:dyDescent="0.25">
      <c r="A16" s="63">
        <v>32</v>
      </c>
      <c r="B16" s="64"/>
      <c r="C16" s="65"/>
      <c r="D16" s="62" t="s">
        <v>21</v>
      </c>
      <c r="E16" s="8">
        <f>235.28+1030.68</f>
        <v>1265.96</v>
      </c>
      <c r="F16" s="9">
        <f>2529+292</f>
        <v>2821</v>
      </c>
      <c r="G16" s="9">
        <f>1755+292</f>
        <v>2047</v>
      </c>
      <c r="H16" s="9">
        <f t="shared" ref="H16:I16" si="3">1755+292</f>
        <v>2047</v>
      </c>
      <c r="I16" s="9">
        <f t="shared" si="3"/>
        <v>2047</v>
      </c>
    </row>
    <row r="17" spans="1:9" ht="26.45" customHeight="1" x14ac:dyDescent="0.25">
      <c r="A17" s="242" t="s">
        <v>87</v>
      </c>
      <c r="B17" s="243"/>
      <c r="C17" s="244"/>
      <c r="D17" s="129" t="s">
        <v>88</v>
      </c>
      <c r="E17" s="108">
        <f>SUM(E18+E31+E35+E105+E112)</f>
        <v>2015172.8399999999</v>
      </c>
      <c r="F17" s="101">
        <f>SUM(F18+F31+F35+F105+F112)</f>
        <v>2297295</v>
      </c>
      <c r="G17" s="131">
        <f>SUM(G18+G31+G35+G105+G112)</f>
        <v>2438931</v>
      </c>
      <c r="H17" s="101">
        <f>SUM(H18+H31+H35+H105+H112)</f>
        <v>2438931</v>
      </c>
      <c r="I17" s="101">
        <f>SUM(I18+I31+I35+I105+I112)</f>
        <v>2438931</v>
      </c>
    </row>
    <row r="18" spans="1:9" ht="38.25" customHeight="1" x14ac:dyDescent="0.25">
      <c r="A18" s="263" t="s">
        <v>89</v>
      </c>
      <c r="B18" s="264"/>
      <c r="C18" s="265"/>
      <c r="D18" s="144" t="s">
        <v>90</v>
      </c>
      <c r="E18" s="145">
        <f>SUM(E19+E23)</f>
        <v>1968917.5599999998</v>
      </c>
      <c r="F18" s="146">
        <f>SUM(F19+F23)</f>
        <v>2136943</v>
      </c>
      <c r="G18" s="147">
        <f>SUM(G19+G23)</f>
        <v>2372679</v>
      </c>
      <c r="H18" s="146">
        <f>SUM(H19+H23)</f>
        <v>2372679</v>
      </c>
      <c r="I18" s="146">
        <f>SUM(I19+I23)</f>
        <v>2372679</v>
      </c>
    </row>
    <row r="19" spans="1:9" ht="15" customHeight="1" x14ac:dyDescent="0.25">
      <c r="A19" s="266" t="s">
        <v>91</v>
      </c>
      <c r="B19" s="267"/>
      <c r="C19" s="268"/>
      <c r="D19" s="135" t="s">
        <v>93</v>
      </c>
      <c r="E19" s="136">
        <f>SUM(E20)</f>
        <v>263900</v>
      </c>
      <c r="F19" s="137">
        <f>SUM(F20)</f>
        <v>266000</v>
      </c>
      <c r="G19" s="137">
        <f>SUM(G20)</f>
        <v>266000</v>
      </c>
      <c r="H19" s="137">
        <f>SUM(H20)</f>
        <v>266000</v>
      </c>
      <c r="I19" s="138">
        <f>SUM(I20)</f>
        <v>266000</v>
      </c>
    </row>
    <row r="20" spans="1:9" x14ac:dyDescent="0.25">
      <c r="A20" s="257">
        <v>3</v>
      </c>
      <c r="B20" s="258"/>
      <c r="C20" s="259"/>
      <c r="D20" s="28" t="s">
        <v>10</v>
      </c>
      <c r="E20" s="8">
        <f>SUM(E21+E22)</f>
        <v>263900</v>
      </c>
      <c r="F20" s="9">
        <f>SUM(F21+F22)</f>
        <v>266000</v>
      </c>
      <c r="G20" s="9">
        <f>SUM(G21+G22)</f>
        <v>266000</v>
      </c>
      <c r="H20" s="9">
        <f>SUM(H21+H22)</f>
        <v>266000</v>
      </c>
      <c r="I20" s="10">
        <f>SUM(I21+I22)</f>
        <v>266000</v>
      </c>
    </row>
    <row r="21" spans="1:9" x14ac:dyDescent="0.25">
      <c r="A21" s="236">
        <v>32</v>
      </c>
      <c r="B21" s="237"/>
      <c r="C21" s="238"/>
      <c r="D21" s="28" t="s">
        <v>21</v>
      </c>
      <c r="E21" s="8">
        <v>263313.2</v>
      </c>
      <c r="F21" s="9">
        <f>3000+36000+225400+1000</f>
        <v>265400</v>
      </c>
      <c r="G21" s="9">
        <f>4000+38000+222400+1000</f>
        <v>265400</v>
      </c>
      <c r="H21" s="9">
        <f t="shared" ref="H21:I21" si="4">4000+38000+222400+1000</f>
        <v>265400</v>
      </c>
      <c r="I21" s="9">
        <f t="shared" si="4"/>
        <v>265400</v>
      </c>
    </row>
    <row r="22" spans="1:9" x14ac:dyDescent="0.25">
      <c r="A22" s="63">
        <v>34</v>
      </c>
      <c r="B22" s="64"/>
      <c r="C22" s="65"/>
      <c r="D22" s="62" t="s">
        <v>92</v>
      </c>
      <c r="E22" s="8">
        <v>586.79999999999995</v>
      </c>
      <c r="F22" s="9">
        <f>600</f>
        <v>600</v>
      </c>
      <c r="G22" s="9">
        <v>600</v>
      </c>
      <c r="H22" s="9">
        <v>600</v>
      </c>
      <c r="I22" s="9">
        <v>600</v>
      </c>
    </row>
    <row r="23" spans="1:9" ht="27" customHeight="1" x14ac:dyDescent="0.25">
      <c r="A23" s="266" t="s">
        <v>155</v>
      </c>
      <c r="B23" s="267"/>
      <c r="C23" s="268"/>
      <c r="D23" s="135" t="s">
        <v>94</v>
      </c>
      <c r="E23" s="136">
        <f>SUM(E24+E29)</f>
        <v>1705017.5599999998</v>
      </c>
      <c r="F23" s="137">
        <f>SUM(F24+F28)</f>
        <v>1870943</v>
      </c>
      <c r="G23" s="137">
        <f>SUM(G24+G28)</f>
        <v>2106679</v>
      </c>
      <c r="H23" s="137">
        <f>SUM(H24+G28)</f>
        <v>2106679</v>
      </c>
      <c r="I23" s="138">
        <f>SUM(I24+I28)</f>
        <v>2106679</v>
      </c>
    </row>
    <row r="24" spans="1:9" x14ac:dyDescent="0.25">
      <c r="A24" s="257">
        <v>3</v>
      </c>
      <c r="B24" s="258"/>
      <c r="C24" s="259"/>
      <c r="D24" s="28" t="s">
        <v>10</v>
      </c>
      <c r="E24" s="8">
        <f>SUM(E25:E27)</f>
        <v>1704052.5599999998</v>
      </c>
      <c r="F24" s="9">
        <f>SUM(F25:F27)</f>
        <v>1869943</v>
      </c>
      <c r="G24" s="9">
        <f>SUM(G25+G26)</f>
        <v>2105679</v>
      </c>
      <c r="H24" s="9">
        <f t="shared" ref="H24:I24" si="5">SUM(H25+H26)</f>
        <v>2105679</v>
      </c>
      <c r="I24" s="9">
        <f t="shared" si="5"/>
        <v>2105679</v>
      </c>
    </row>
    <row r="25" spans="1:9" x14ac:dyDescent="0.25">
      <c r="A25" s="236">
        <v>31</v>
      </c>
      <c r="B25" s="237"/>
      <c r="C25" s="238"/>
      <c r="D25" s="28" t="s">
        <v>11</v>
      </c>
      <c r="E25" s="8">
        <v>1654059.43</v>
      </c>
      <c r="F25" s="9">
        <f>1497200+70700+247038</f>
        <v>1814938</v>
      </c>
      <c r="G25" s="9">
        <f>1703802+71400+281127</f>
        <v>2056329</v>
      </c>
      <c r="H25" s="9">
        <f t="shared" ref="H25:I25" si="6">1703802+71400+281127</f>
        <v>2056329</v>
      </c>
      <c r="I25" s="9">
        <f t="shared" si="6"/>
        <v>2056329</v>
      </c>
    </row>
    <row r="26" spans="1:9" x14ac:dyDescent="0.25">
      <c r="A26" s="236">
        <v>32</v>
      </c>
      <c r="B26" s="237"/>
      <c r="C26" s="238"/>
      <c r="D26" s="62" t="s">
        <v>21</v>
      </c>
      <c r="E26" s="8">
        <v>49993.13</v>
      </c>
      <c r="F26" s="9">
        <f>47210+500+500+6000+600+195</f>
        <v>55005</v>
      </c>
      <c r="G26" s="9">
        <f>47750+500+500+600</f>
        <v>49350</v>
      </c>
      <c r="H26" s="9">
        <f t="shared" ref="H26:I26" si="7">47750+500+500+600</f>
        <v>49350</v>
      </c>
      <c r="I26" s="9">
        <f t="shared" si="7"/>
        <v>49350</v>
      </c>
    </row>
    <row r="27" spans="1:9" x14ac:dyDescent="0.25">
      <c r="A27" s="87">
        <v>37</v>
      </c>
      <c r="B27" s="88"/>
      <c r="C27" s="89"/>
      <c r="D27" s="90" t="s">
        <v>140</v>
      </c>
      <c r="E27" s="8"/>
      <c r="F27" s="9"/>
      <c r="G27" s="9"/>
      <c r="H27" s="9"/>
      <c r="I27" s="9"/>
    </row>
    <row r="28" spans="1:9" ht="24.95" customHeight="1" x14ac:dyDescent="0.25">
      <c r="A28" s="122">
        <v>4</v>
      </c>
      <c r="B28" s="123"/>
      <c r="C28" s="124"/>
      <c r="D28" s="125" t="s">
        <v>12</v>
      </c>
      <c r="E28" s="8"/>
      <c r="F28" s="9">
        <f>SUM(F29:F30)</f>
        <v>1000</v>
      </c>
      <c r="G28" s="9">
        <f>SUM(G29:G30)</f>
        <v>1000</v>
      </c>
      <c r="H28" s="9">
        <f>SUM(H29:H30)</f>
        <v>1000</v>
      </c>
      <c r="I28" s="10">
        <f>SUM(I29:I30)</f>
        <v>1000</v>
      </c>
    </row>
    <row r="29" spans="1:9" ht="24.95" customHeight="1" x14ac:dyDescent="0.25">
      <c r="A29" s="87">
        <v>42</v>
      </c>
      <c r="B29" s="88"/>
      <c r="C29" s="89"/>
      <c r="D29" s="90" t="s">
        <v>29</v>
      </c>
      <c r="E29" s="8">
        <v>965</v>
      </c>
      <c r="F29" s="9">
        <f>1000</f>
        <v>1000</v>
      </c>
      <c r="G29" s="9">
        <v>1000</v>
      </c>
      <c r="H29" s="9">
        <v>1000</v>
      </c>
      <c r="I29" s="9">
        <v>1000</v>
      </c>
    </row>
    <row r="30" spans="1:9" ht="24.95" customHeight="1" x14ac:dyDescent="0.25">
      <c r="A30" s="78">
        <v>45</v>
      </c>
      <c r="B30" s="76"/>
      <c r="C30" s="77"/>
      <c r="D30" s="79" t="s">
        <v>69</v>
      </c>
      <c r="E30" s="8"/>
      <c r="F30" s="9">
        <v>0</v>
      </c>
      <c r="G30" s="9">
        <v>0</v>
      </c>
      <c r="H30" s="9">
        <v>0</v>
      </c>
      <c r="I30" s="10">
        <v>0</v>
      </c>
    </row>
    <row r="31" spans="1:9" ht="26.45" customHeight="1" x14ac:dyDescent="0.25">
      <c r="A31" s="231" t="s">
        <v>95</v>
      </c>
      <c r="B31" s="232"/>
      <c r="C31" s="233"/>
      <c r="D31" s="148" t="s">
        <v>96</v>
      </c>
      <c r="E31" s="145">
        <f t="shared" ref="E31:I33" si="8">SUM(E32)</f>
        <v>0</v>
      </c>
      <c r="F31" s="146">
        <f t="shared" si="8"/>
        <v>8400</v>
      </c>
      <c r="G31" s="147">
        <f t="shared" si="8"/>
        <v>8300</v>
      </c>
      <c r="H31" s="146">
        <f t="shared" si="8"/>
        <v>8300</v>
      </c>
      <c r="I31" s="149">
        <f t="shared" si="8"/>
        <v>8300</v>
      </c>
    </row>
    <row r="32" spans="1:9" ht="14.45" customHeight="1" x14ac:dyDescent="0.25">
      <c r="A32" s="219" t="s">
        <v>91</v>
      </c>
      <c r="B32" s="220"/>
      <c r="C32" s="221"/>
      <c r="D32" s="144" t="s">
        <v>93</v>
      </c>
      <c r="E32" s="136">
        <f t="shared" si="8"/>
        <v>0</v>
      </c>
      <c r="F32" s="137">
        <f t="shared" si="8"/>
        <v>8400</v>
      </c>
      <c r="G32" s="137">
        <f t="shared" si="8"/>
        <v>8300</v>
      </c>
      <c r="H32" s="137">
        <f t="shared" si="8"/>
        <v>8300</v>
      </c>
      <c r="I32" s="138">
        <f t="shared" si="8"/>
        <v>8300</v>
      </c>
    </row>
    <row r="33" spans="1:9" x14ac:dyDescent="0.25">
      <c r="A33" s="236">
        <v>3</v>
      </c>
      <c r="B33" s="237"/>
      <c r="C33" s="238"/>
      <c r="D33" s="62" t="s">
        <v>10</v>
      </c>
      <c r="E33" s="8">
        <f t="shared" si="8"/>
        <v>0</v>
      </c>
      <c r="F33" s="9">
        <f t="shared" si="8"/>
        <v>8400</v>
      </c>
      <c r="G33" s="9">
        <f t="shared" si="8"/>
        <v>8300</v>
      </c>
      <c r="H33" s="9">
        <f t="shared" si="8"/>
        <v>8300</v>
      </c>
      <c r="I33" s="10">
        <f t="shared" si="8"/>
        <v>8300</v>
      </c>
    </row>
    <row r="34" spans="1:9" x14ac:dyDescent="0.25">
      <c r="A34" s="236">
        <v>32</v>
      </c>
      <c r="B34" s="237"/>
      <c r="C34" s="238"/>
      <c r="D34" s="62" t="s">
        <v>21</v>
      </c>
      <c r="E34" s="8"/>
      <c r="F34" s="9">
        <v>8400</v>
      </c>
      <c r="G34" s="9">
        <v>8300</v>
      </c>
      <c r="H34" s="9">
        <v>8300</v>
      </c>
      <c r="I34" s="9">
        <v>8300</v>
      </c>
    </row>
    <row r="35" spans="1:9" ht="38.25" customHeight="1" x14ac:dyDescent="0.25">
      <c r="A35" s="231" t="s">
        <v>166</v>
      </c>
      <c r="B35" s="232"/>
      <c r="C35" s="233"/>
      <c r="D35" s="148" t="s">
        <v>97</v>
      </c>
      <c r="E35" s="145">
        <f t="shared" ref="E35:I36" si="9">SUM(E36)</f>
        <v>3303.28</v>
      </c>
      <c r="F35" s="146">
        <f t="shared" si="9"/>
        <v>112000</v>
      </c>
      <c r="G35" s="146">
        <f t="shared" si="9"/>
        <v>18000</v>
      </c>
      <c r="H35" s="146">
        <f t="shared" si="9"/>
        <v>18000</v>
      </c>
      <c r="I35" s="149">
        <f t="shared" si="9"/>
        <v>18000</v>
      </c>
    </row>
    <row r="36" spans="1:9" ht="19.899999999999999" customHeight="1" x14ac:dyDescent="0.25">
      <c r="A36" s="219" t="s">
        <v>91</v>
      </c>
      <c r="B36" s="220"/>
      <c r="C36" s="221"/>
      <c r="D36" s="144" t="s">
        <v>93</v>
      </c>
      <c r="E36" s="136">
        <f t="shared" si="9"/>
        <v>3303.28</v>
      </c>
      <c r="F36" s="147">
        <f t="shared" si="9"/>
        <v>112000</v>
      </c>
      <c r="G36" s="147">
        <f t="shared" si="9"/>
        <v>18000</v>
      </c>
      <c r="H36" s="147">
        <f t="shared" si="9"/>
        <v>18000</v>
      </c>
      <c r="I36" s="150">
        <f t="shared" si="9"/>
        <v>18000</v>
      </c>
    </row>
    <row r="37" spans="1:9" ht="25.5" x14ac:dyDescent="0.25">
      <c r="A37" s="236">
        <v>4</v>
      </c>
      <c r="B37" s="237"/>
      <c r="C37" s="238"/>
      <c r="D37" s="27" t="s">
        <v>12</v>
      </c>
      <c r="E37" s="8">
        <f>SUM(E38+E39)</f>
        <v>3303.28</v>
      </c>
      <c r="F37" s="9">
        <f>SUM(F38+F39)</f>
        <v>112000</v>
      </c>
      <c r="G37" s="9">
        <f>SUM(G38+G39)</f>
        <v>18000</v>
      </c>
      <c r="H37" s="9">
        <f>SUM(H38+H39)</f>
        <v>18000</v>
      </c>
      <c r="I37" s="10">
        <f>SUM(I38+I39)</f>
        <v>18000</v>
      </c>
    </row>
    <row r="38" spans="1:9" ht="33" customHeight="1" x14ac:dyDescent="0.25">
      <c r="A38" s="236">
        <v>42</v>
      </c>
      <c r="B38" s="237"/>
      <c r="C38" s="238"/>
      <c r="D38" s="27" t="s">
        <v>29</v>
      </c>
      <c r="E38" s="8"/>
      <c r="F38" s="9"/>
      <c r="G38" s="9"/>
      <c r="H38" s="9"/>
      <c r="I38" s="10"/>
    </row>
    <row r="39" spans="1:9" ht="33" customHeight="1" x14ac:dyDescent="0.25">
      <c r="A39" s="236">
        <v>45</v>
      </c>
      <c r="B39" s="237"/>
      <c r="C39" s="238"/>
      <c r="D39" s="27" t="s">
        <v>69</v>
      </c>
      <c r="E39" s="8">
        <v>3303.28</v>
      </c>
      <c r="F39" s="9">
        <v>112000</v>
      </c>
      <c r="G39" s="9">
        <v>18000</v>
      </c>
      <c r="H39" s="9">
        <v>18000</v>
      </c>
      <c r="I39" s="9">
        <v>18000</v>
      </c>
    </row>
    <row r="40" spans="1:9" ht="25.5" x14ac:dyDescent="0.25">
      <c r="A40" s="239" t="s">
        <v>98</v>
      </c>
      <c r="B40" s="240"/>
      <c r="C40" s="241"/>
      <c r="D40" s="111" t="s">
        <v>99</v>
      </c>
      <c r="E40" s="108">
        <f>SUM(E41+E45+E49+E55+E61+E67+E76+E86+E90+E94+E117)</f>
        <v>211662.61</v>
      </c>
      <c r="F40" s="101">
        <f>SUM(F41+F45+F49+F55+F61+F67+F76+F86+F90+F94+F117)</f>
        <v>255705</v>
      </c>
      <c r="G40" s="101">
        <f>SUM(G41+G45+G49+G55+G61+G67+G76+G86+G90+G94+G117)</f>
        <v>229450</v>
      </c>
      <c r="H40" s="101">
        <f>SUM(H41+H45+H49+H55+H61+H67+H76+H86+H90+H94+H117)</f>
        <v>241150</v>
      </c>
      <c r="I40" s="170">
        <f>SUM(I41+I45+I49+I55+I61+I67+I76+I86+I90+I94+I117)</f>
        <v>241150</v>
      </c>
    </row>
    <row r="41" spans="1:9" ht="26.45" customHeight="1" x14ac:dyDescent="0.25">
      <c r="A41" s="231" t="s">
        <v>100</v>
      </c>
      <c r="B41" s="232"/>
      <c r="C41" s="233"/>
      <c r="D41" s="151" t="s">
        <v>101</v>
      </c>
      <c r="E41" s="145">
        <f>SUM(E42)</f>
        <v>37027.96</v>
      </c>
      <c r="F41" s="146">
        <f t="shared" ref="E41:G43" si="10">SUM(F42)</f>
        <v>38900</v>
      </c>
      <c r="G41" s="146">
        <f t="shared" si="10"/>
        <v>46700</v>
      </c>
      <c r="H41" s="146">
        <f t="shared" ref="H41:I41" si="11">SUM(H42)</f>
        <v>46700</v>
      </c>
      <c r="I41" s="138">
        <f t="shared" si="11"/>
        <v>46700</v>
      </c>
    </row>
    <row r="42" spans="1:9" ht="14.45" customHeight="1" x14ac:dyDescent="0.25">
      <c r="A42" s="219" t="s">
        <v>84</v>
      </c>
      <c r="B42" s="220"/>
      <c r="C42" s="221"/>
      <c r="D42" s="151" t="s">
        <v>85</v>
      </c>
      <c r="E42" s="136">
        <f t="shared" si="10"/>
        <v>37027.96</v>
      </c>
      <c r="F42" s="137">
        <f t="shared" si="10"/>
        <v>38900</v>
      </c>
      <c r="G42" s="147">
        <f t="shared" si="10"/>
        <v>46700</v>
      </c>
      <c r="H42" s="137">
        <f>SUM(H43)</f>
        <v>46700</v>
      </c>
      <c r="I42" s="138">
        <f>SUM(I43)</f>
        <v>46700</v>
      </c>
    </row>
    <row r="43" spans="1:9" ht="14.45" customHeight="1" x14ac:dyDescent="0.25">
      <c r="A43" s="69">
        <v>3</v>
      </c>
      <c r="B43" s="64"/>
      <c r="C43" s="65"/>
      <c r="D43" s="70" t="s">
        <v>10</v>
      </c>
      <c r="E43" s="8">
        <f t="shared" si="10"/>
        <v>37027.96</v>
      </c>
      <c r="F43" s="9">
        <f t="shared" si="10"/>
        <v>38900</v>
      </c>
      <c r="G43" s="71">
        <f>SUM(G44)</f>
        <v>46700</v>
      </c>
      <c r="H43" s="9">
        <f>SUM(H44)</f>
        <v>46700</v>
      </c>
      <c r="I43" s="10">
        <f>SUM(I44)</f>
        <v>46700</v>
      </c>
    </row>
    <row r="44" spans="1:9" ht="38.25" x14ac:dyDescent="0.25">
      <c r="A44" s="236">
        <v>37</v>
      </c>
      <c r="B44" s="237"/>
      <c r="C44" s="238"/>
      <c r="D44" s="61" t="s">
        <v>68</v>
      </c>
      <c r="E44" s="8">
        <v>37027.96</v>
      </c>
      <c r="F44" s="9">
        <v>38900</v>
      </c>
      <c r="G44" s="9">
        <v>46700</v>
      </c>
      <c r="H44" s="9">
        <v>46700</v>
      </c>
      <c r="I44" s="9">
        <v>46700</v>
      </c>
    </row>
    <row r="45" spans="1:9" ht="24.95" customHeight="1" x14ac:dyDescent="0.25">
      <c r="A45" s="231" t="s">
        <v>102</v>
      </c>
      <c r="B45" s="232"/>
      <c r="C45" s="233"/>
      <c r="D45" s="152" t="s">
        <v>103</v>
      </c>
      <c r="E45" s="153">
        <f t="shared" ref="E45:I47" si="12">SUM(E46)</f>
        <v>1791.45</v>
      </c>
      <c r="F45" s="146">
        <f t="shared" si="12"/>
        <v>0</v>
      </c>
      <c r="G45" s="147">
        <f t="shared" si="12"/>
        <v>0</v>
      </c>
      <c r="H45" s="146">
        <f t="shared" si="12"/>
        <v>0</v>
      </c>
      <c r="I45" s="149">
        <f t="shared" si="12"/>
        <v>0</v>
      </c>
    </row>
    <row r="46" spans="1:9" ht="14.45" customHeight="1" x14ac:dyDescent="0.25">
      <c r="A46" s="219" t="s">
        <v>84</v>
      </c>
      <c r="B46" s="220"/>
      <c r="C46" s="221"/>
      <c r="D46" s="154" t="s">
        <v>85</v>
      </c>
      <c r="E46" s="136">
        <f t="shared" si="12"/>
        <v>1791.45</v>
      </c>
      <c r="F46" s="137">
        <f t="shared" si="12"/>
        <v>0</v>
      </c>
      <c r="G46" s="137">
        <f t="shared" si="12"/>
        <v>0</v>
      </c>
      <c r="H46" s="137">
        <f t="shared" si="12"/>
        <v>0</v>
      </c>
      <c r="I46" s="138">
        <f t="shared" si="12"/>
        <v>0</v>
      </c>
    </row>
    <row r="47" spans="1:9" ht="30.75" customHeight="1" x14ac:dyDescent="0.25">
      <c r="A47" s="236">
        <v>3</v>
      </c>
      <c r="B47" s="237"/>
      <c r="C47" s="238"/>
      <c r="D47" s="27" t="s">
        <v>10</v>
      </c>
      <c r="E47" s="8">
        <f t="shared" si="12"/>
        <v>1791.45</v>
      </c>
      <c r="F47" s="9">
        <f t="shared" si="12"/>
        <v>0</v>
      </c>
      <c r="G47" s="9">
        <f t="shared" si="12"/>
        <v>0</v>
      </c>
      <c r="H47" s="9">
        <f t="shared" si="12"/>
        <v>0</v>
      </c>
      <c r="I47" s="10">
        <f t="shared" si="12"/>
        <v>0</v>
      </c>
    </row>
    <row r="48" spans="1:9" x14ac:dyDescent="0.25">
      <c r="A48" s="236">
        <v>32</v>
      </c>
      <c r="B48" s="237"/>
      <c r="C48" s="238"/>
      <c r="D48" s="27" t="s">
        <v>21</v>
      </c>
      <c r="E48" s="8">
        <v>1791.45</v>
      </c>
      <c r="F48" s="9"/>
      <c r="G48" s="9"/>
      <c r="H48" s="9"/>
      <c r="I48" s="10"/>
    </row>
    <row r="49" spans="1:9" ht="24.95" customHeight="1" x14ac:dyDescent="0.25">
      <c r="A49" s="231" t="s">
        <v>104</v>
      </c>
      <c r="B49" s="232"/>
      <c r="C49" s="233"/>
      <c r="D49" s="154" t="s">
        <v>105</v>
      </c>
      <c r="E49" s="153">
        <f>SUM(E50)</f>
        <v>0</v>
      </c>
      <c r="F49" s="146">
        <f t="shared" ref="F49:I49" si="13">SUM(F50)</f>
        <v>4000</v>
      </c>
      <c r="G49" s="147">
        <f t="shared" si="13"/>
        <v>2600</v>
      </c>
      <c r="H49" s="146">
        <f t="shared" si="13"/>
        <v>2600</v>
      </c>
      <c r="I49" s="149">
        <f t="shared" si="13"/>
        <v>2600</v>
      </c>
    </row>
    <row r="50" spans="1:9" ht="14.45" customHeight="1" x14ac:dyDescent="0.25">
      <c r="A50" s="219" t="s">
        <v>156</v>
      </c>
      <c r="B50" s="220"/>
      <c r="C50" s="221"/>
      <c r="D50" s="155" t="s">
        <v>85</v>
      </c>
      <c r="E50" s="136">
        <f>SUM(E51+E53)</f>
        <v>0</v>
      </c>
      <c r="F50" s="137">
        <f>SUM(F51+F53)</f>
        <v>4000</v>
      </c>
      <c r="G50" s="137">
        <f>SUM(G51+G53)</f>
        <v>2600</v>
      </c>
      <c r="H50" s="137">
        <f>SUM(H51+H53)</f>
        <v>2600</v>
      </c>
      <c r="I50" s="138">
        <f>SUM(I51+I53)</f>
        <v>2600</v>
      </c>
    </row>
    <row r="51" spans="1:9" ht="14.45" customHeight="1" x14ac:dyDescent="0.25">
      <c r="A51" s="63">
        <v>3</v>
      </c>
      <c r="B51" s="64"/>
      <c r="C51" s="65"/>
      <c r="D51" s="27" t="s">
        <v>10</v>
      </c>
      <c r="E51" s="8">
        <f>SUM(E52)</f>
        <v>0</v>
      </c>
      <c r="F51" s="9">
        <f>SUM(F52)</f>
        <v>0</v>
      </c>
      <c r="G51" s="9">
        <f>SUM(G52)</f>
        <v>0</v>
      </c>
      <c r="H51" s="9">
        <f>SUM(H52)</f>
        <v>0</v>
      </c>
      <c r="I51" s="10">
        <f>SUM(I52)</f>
        <v>0</v>
      </c>
    </row>
    <row r="52" spans="1:9" ht="14.45" customHeight="1" x14ac:dyDescent="0.25">
      <c r="A52" s="122">
        <v>32</v>
      </c>
      <c r="B52" s="123"/>
      <c r="C52" s="124"/>
      <c r="D52" s="27" t="s">
        <v>21</v>
      </c>
      <c r="E52" s="8"/>
      <c r="F52" s="9"/>
      <c r="G52" s="9"/>
      <c r="H52" s="9"/>
      <c r="I52" s="10"/>
    </row>
    <row r="53" spans="1:9" ht="24.95" customHeight="1" x14ac:dyDescent="0.25">
      <c r="A53" s="122">
        <v>4</v>
      </c>
      <c r="B53" s="123"/>
      <c r="C53" s="124"/>
      <c r="D53" s="27" t="s">
        <v>12</v>
      </c>
      <c r="E53" s="8">
        <f>SUM(E54)</f>
        <v>0</v>
      </c>
      <c r="F53" s="9">
        <f>SUM(F54)</f>
        <v>4000</v>
      </c>
      <c r="G53" s="9">
        <f>SUM(G54)</f>
        <v>2600</v>
      </c>
      <c r="H53" s="9">
        <f>SUM(H54)</f>
        <v>2600</v>
      </c>
      <c r="I53" s="10">
        <f>SUM(I54)</f>
        <v>2600</v>
      </c>
    </row>
    <row r="54" spans="1:9" ht="24.95" customHeight="1" x14ac:dyDescent="0.25">
      <c r="A54" s="63">
        <v>42</v>
      </c>
      <c r="B54" s="64"/>
      <c r="C54" s="65"/>
      <c r="D54" s="27" t="s">
        <v>29</v>
      </c>
      <c r="E54" s="8"/>
      <c r="F54" s="9">
        <v>4000</v>
      </c>
      <c r="G54" s="9">
        <v>2600</v>
      </c>
      <c r="H54" s="9">
        <v>2600</v>
      </c>
      <c r="I54" s="9">
        <v>2600</v>
      </c>
    </row>
    <row r="55" spans="1:9" ht="24.95" customHeight="1" x14ac:dyDescent="0.25">
      <c r="A55" s="231" t="s">
        <v>106</v>
      </c>
      <c r="B55" s="232"/>
      <c r="C55" s="233"/>
      <c r="D55" s="154" t="s">
        <v>107</v>
      </c>
      <c r="E55" s="145">
        <f>SUM(E56)</f>
        <v>25337.809999999998</v>
      </c>
      <c r="F55" s="146">
        <f>SUM(F56)</f>
        <v>29500</v>
      </c>
      <c r="G55" s="147">
        <f>SUM(G56)</f>
        <v>29500</v>
      </c>
      <c r="H55" s="146">
        <f>SUM(H56)</f>
        <v>29500</v>
      </c>
      <c r="I55" s="149">
        <f>SUM(I56)</f>
        <v>29500</v>
      </c>
    </row>
    <row r="56" spans="1:9" ht="24.95" customHeight="1" x14ac:dyDescent="0.25">
      <c r="A56" s="219" t="s">
        <v>155</v>
      </c>
      <c r="B56" s="220"/>
      <c r="C56" s="221"/>
      <c r="D56" s="151" t="s">
        <v>111</v>
      </c>
      <c r="E56" s="136">
        <f>SUM(E57+E59)</f>
        <v>25337.809999999998</v>
      </c>
      <c r="F56" s="137">
        <f>SUM(F57+F59)</f>
        <v>29500</v>
      </c>
      <c r="G56" s="137">
        <f>SUM(G57+G59)</f>
        <v>29500</v>
      </c>
      <c r="H56" s="137">
        <f>SUM(H57+H59)</f>
        <v>29500</v>
      </c>
      <c r="I56" s="138">
        <f>SUM(I57+I59)</f>
        <v>29500</v>
      </c>
    </row>
    <row r="57" spans="1:9" ht="24.95" customHeight="1" x14ac:dyDescent="0.25">
      <c r="A57" s="201">
        <v>3</v>
      </c>
      <c r="B57" s="202"/>
      <c r="C57" s="203"/>
      <c r="D57" s="70" t="s">
        <v>10</v>
      </c>
      <c r="E57" s="8">
        <f>SUM(E58)</f>
        <v>22168.39</v>
      </c>
      <c r="F57" s="9">
        <f>SUM(F58)</f>
        <v>25000</v>
      </c>
      <c r="G57" s="9">
        <f>SUM(G58)</f>
        <v>25000</v>
      </c>
      <c r="H57" s="9">
        <f>SUM(H58)</f>
        <v>25000</v>
      </c>
      <c r="I57" s="10">
        <f>SUM(I58)</f>
        <v>25000</v>
      </c>
    </row>
    <row r="58" spans="1:9" ht="38.25" x14ac:dyDescent="0.25">
      <c r="A58" s="201">
        <v>37</v>
      </c>
      <c r="B58" s="202"/>
      <c r="C58" s="203"/>
      <c r="D58" s="70" t="s">
        <v>68</v>
      </c>
      <c r="E58" s="8">
        <v>22168.39</v>
      </c>
      <c r="F58" s="9">
        <v>25000</v>
      </c>
      <c r="G58" s="9">
        <v>25000</v>
      </c>
      <c r="H58" s="9">
        <v>25000</v>
      </c>
      <c r="I58" s="9">
        <v>25000</v>
      </c>
    </row>
    <row r="59" spans="1:9" ht="25.5" x14ac:dyDescent="0.25">
      <c r="A59" s="201">
        <v>4</v>
      </c>
      <c r="B59" s="202"/>
      <c r="C59" s="203"/>
      <c r="D59" s="70" t="s">
        <v>12</v>
      </c>
      <c r="E59" s="8">
        <f>SUM(E60)</f>
        <v>3169.42</v>
      </c>
      <c r="F59" s="9">
        <f>SUM(F60)</f>
        <v>4500</v>
      </c>
      <c r="G59" s="9">
        <f>SUM(G60)</f>
        <v>4500</v>
      </c>
      <c r="H59" s="9">
        <f>SUM(H60)</f>
        <v>4500</v>
      </c>
      <c r="I59" s="10">
        <f>SUM(I60)</f>
        <v>4500</v>
      </c>
    </row>
    <row r="60" spans="1:9" ht="24.95" customHeight="1" x14ac:dyDescent="0.25">
      <c r="A60" s="201">
        <v>42</v>
      </c>
      <c r="B60" s="202"/>
      <c r="C60" s="203"/>
      <c r="D60" s="27" t="s">
        <v>29</v>
      </c>
      <c r="E60" s="8">
        <v>3169.42</v>
      </c>
      <c r="F60" s="9">
        <v>4500</v>
      </c>
      <c r="G60" s="9">
        <v>4500</v>
      </c>
      <c r="H60" s="9">
        <v>4500</v>
      </c>
      <c r="I60" s="9">
        <v>4500</v>
      </c>
    </row>
    <row r="61" spans="1:9" ht="24.95" customHeight="1" x14ac:dyDescent="0.25">
      <c r="A61" s="231" t="s">
        <v>108</v>
      </c>
      <c r="B61" s="232"/>
      <c r="C61" s="233"/>
      <c r="D61" s="154" t="s">
        <v>112</v>
      </c>
      <c r="E61" s="145">
        <f>SUM(E62)</f>
        <v>0</v>
      </c>
      <c r="F61" s="147">
        <f>SUM(F62)</f>
        <v>1000</v>
      </c>
      <c r="G61" s="147">
        <f>SUM(G62)</f>
        <v>1000</v>
      </c>
      <c r="H61" s="137">
        <f>SUM(H62)</f>
        <v>1000</v>
      </c>
      <c r="I61" s="138">
        <f>SUM(I62)</f>
        <v>1000</v>
      </c>
    </row>
    <row r="62" spans="1:9" ht="24.95" customHeight="1" x14ac:dyDescent="0.25">
      <c r="A62" s="219" t="s">
        <v>155</v>
      </c>
      <c r="B62" s="220"/>
      <c r="C62" s="221"/>
      <c r="D62" s="151" t="s">
        <v>111</v>
      </c>
      <c r="E62" s="136">
        <f>SUM(E63+E65)</f>
        <v>0</v>
      </c>
      <c r="F62" s="137">
        <f>SUM(F63+F66)</f>
        <v>1000</v>
      </c>
      <c r="G62" s="137">
        <f>SUM(G63+G65)</f>
        <v>1000</v>
      </c>
      <c r="H62" s="137">
        <f>SUM(H63+H65)</f>
        <v>1000</v>
      </c>
      <c r="I62" s="138">
        <f>SUM(I63+I65)</f>
        <v>1000</v>
      </c>
    </row>
    <row r="63" spans="1:9" ht="18.600000000000001" customHeight="1" x14ac:dyDescent="0.25">
      <c r="A63" s="201">
        <v>3</v>
      </c>
      <c r="B63" s="202"/>
      <c r="C63" s="203"/>
      <c r="D63" s="70" t="s">
        <v>10</v>
      </c>
      <c r="E63" s="8">
        <f>SUM(E64)</f>
        <v>0</v>
      </c>
      <c r="F63" s="9">
        <f>SUM(F64)</f>
        <v>0</v>
      </c>
      <c r="G63" s="9">
        <f>SUM(G64)</f>
        <v>0</v>
      </c>
      <c r="H63" s="9">
        <f>SUM(H64)</f>
        <v>0</v>
      </c>
      <c r="I63" s="10">
        <f>SUM(I64)</f>
        <v>0</v>
      </c>
    </row>
    <row r="64" spans="1:9" ht="26.45" customHeight="1" x14ac:dyDescent="0.25">
      <c r="A64" s="80">
        <v>32</v>
      </c>
      <c r="B64" s="81"/>
      <c r="C64" s="82"/>
      <c r="D64" s="70" t="s">
        <v>21</v>
      </c>
      <c r="E64" s="8">
        <v>0</v>
      </c>
      <c r="F64" s="9"/>
      <c r="G64" s="9">
        <v>0</v>
      </c>
      <c r="H64" s="9">
        <v>0</v>
      </c>
      <c r="I64" s="10">
        <v>0</v>
      </c>
    </row>
    <row r="65" spans="1:9" ht="25.5" x14ac:dyDescent="0.25">
      <c r="A65" s="80">
        <v>4</v>
      </c>
      <c r="B65" s="81"/>
      <c r="C65" s="82"/>
      <c r="D65" s="70" t="s">
        <v>12</v>
      </c>
      <c r="E65" s="8">
        <f>SUM(E66)</f>
        <v>0</v>
      </c>
      <c r="F65" s="9">
        <f>SUM(F66)</f>
        <v>1000</v>
      </c>
      <c r="G65" s="9">
        <f>SUM(G66)</f>
        <v>1000</v>
      </c>
      <c r="H65" s="9">
        <f>SUM(H66)</f>
        <v>1000</v>
      </c>
      <c r="I65" s="10">
        <f>SUM(I66)</f>
        <v>1000</v>
      </c>
    </row>
    <row r="66" spans="1:9" ht="24.95" customHeight="1" x14ac:dyDescent="0.25">
      <c r="A66" s="201">
        <v>42</v>
      </c>
      <c r="B66" s="202"/>
      <c r="C66" s="203"/>
      <c r="D66" s="27" t="s">
        <v>29</v>
      </c>
      <c r="E66" s="8"/>
      <c r="F66" s="9">
        <v>1000</v>
      </c>
      <c r="G66" s="71">
        <v>1000</v>
      </c>
      <c r="H66" s="71">
        <v>1000</v>
      </c>
      <c r="I66" s="71">
        <v>1000</v>
      </c>
    </row>
    <row r="67" spans="1:9" ht="24" customHeight="1" x14ac:dyDescent="0.25">
      <c r="A67" s="231" t="s">
        <v>109</v>
      </c>
      <c r="B67" s="232"/>
      <c r="C67" s="233"/>
      <c r="D67" s="154" t="s">
        <v>114</v>
      </c>
      <c r="E67" s="145">
        <f>SUM(E68+E71)</f>
        <v>9902.34</v>
      </c>
      <c r="F67" s="146">
        <f>SUM(F68+F71)</f>
        <v>13000</v>
      </c>
      <c r="G67" s="147">
        <f>SUM(G68+G71)</f>
        <v>13000</v>
      </c>
      <c r="H67" s="146">
        <f>SUM(H68+H71)</f>
        <v>13000</v>
      </c>
      <c r="I67" s="149">
        <f>SUM(I68+I71)</f>
        <v>13000</v>
      </c>
    </row>
    <row r="68" spans="1:9" ht="26.45" customHeight="1" x14ac:dyDescent="0.25">
      <c r="A68" s="219" t="s">
        <v>115</v>
      </c>
      <c r="B68" s="220"/>
      <c r="C68" s="221"/>
      <c r="D68" s="151" t="s">
        <v>116</v>
      </c>
      <c r="E68" s="136">
        <f t="shared" ref="E68:I69" si="14">SUM(E69)</f>
        <v>6684.56</v>
      </c>
      <c r="F68" s="137">
        <f t="shared" si="14"/>
        <v>9000</v>
      </c>
      <c r="G68" s="156">
        <f t="shared" si="14"/>
        <v>9000</v>
      </c>
      <c r="H68" s="137">
        <f t="shared" si="14"/>
        <v>9000</v>
      </c>
      <c r="I68" s="138">
        <f t="shared" si="14"/>
        <v>9000</v>
      </c>
    </row>
    <row r="69" spans="1:9" x14ac:dyDescent="0.25">
      <c r="A69" s="201">
        <v>3</v>
      </c>
      <c r="B69" s="202"/>
      <c r="C69" s="203"/>
      <c r="D69" s="70" t="s">
        <v>10</v>
      </c>
      <c r="E69" s="8">
        <f t="shared" si="14"/>
        <v>6684.56</v>
      </c>
      <c r="F69" s="9">
        <f t="shared" si="14"/>
        <v>9000</v>
      </c>
      <c r="G69" s="71">
        <f t="shared" si="14"/>
        <v>9000</v>
      </c>
      <c r="H69" s="9">
        <f t="shared" si="14"/>
        <v>9000</v>
      </c>
      <c r="I69" s="10">
        <f t="shared" si="14"/>
        <v>9000</v>
      </c>
    </row>
    <row r="70" spans="1:9" x14ac:dyDescent="0.25">
      <c r="A70" s="201">
        <v>32</v>
      </c>
      <c r="B70" s="202"/>
      <c r="C70" s="203"/>
      <c r="D70" s="70" t="s">
        <v>21</v>
      </c>
      <c r="E70" s="8">
        <v>6684.56</v>
      </c>
      <c r="F70" s="9">
        <v>9000</v>
      </c>
      <c r="G70" s="71">
        <v>9000</v>
      </c>
      <c r="H70" s="71">
        <v>9000</v>
      </c>
      <c r="I70" s="71">
        <v>9000</v>
      </c>
    </row>
    <row r="71" spans="1:9" x14ac:dyDescent="0.25">
      <c r="A71" s="219" t="s">
        <v>117</v>
      </c>
      <c r="B71" s="220"/>
      <c r="C71" s="221"/>
      <c r="D71" s="151" t="s">
        <v>118</v>
      </c>
      <c r="E71" s="136">
        <f>SUM(E72+E74)</f>
        <v>3217.78</v>
      </c>
      <c r="F71" s="137">
        <f>SUM(F72+F74)</f>
        <v>4000</v>
      </c>
      <c r="G71" s="137">
        <f>SUM(G72+G74)</f>
        <v>4000</v>
      </c>
      <c r="H71" s="137">
        <f>SUM(H72+H74)</f>
        <v>4000</v>
      </c>
      <c r="I71" s="138">
        <f>SUM(I72+I74)</f>
        <v>4000</v>
      </c>
    </row>
    <row r="72" spans="1:9" x14ac:dyDescent="0.25">
      <c r="A72" s="80">
        <v>3</v>
      </c>
      <c r="B72" s="81"/>
      <c r="C72" s="82"/>
      <c r="D72" s="70" t="s">
        <v>10</v>
      </c>
      <c r="E72" s="8">
        <f>SUM(E73)</f>
        <v>0</v>
      </c>
      <c r="F72" s="9">
        <f>SUM(F73)</f>
        <v>1000</v>
      </c>
      <c r="G72" s="71">
        <f>SUM(G73)</f>
        <v>1000</v>
      </c>
      <c r="H72" s="9">
        <f>SUM(H73)</f>
        <v>1000</v>
      </c>
      <c r="I72" s="10">
        <f>SUM(I73)</f>
        <v>1000</v>
      </c>
    </row>
    <row r="73" spans="1:9" ht="23.45" customHeight="1" x14ac:dyDescent="0.25">
      <c r="A73" s="80">
        <v>32</v>
      </c>
      <c r="B73" s="81"/>
      <c r="C73" s="82"/>
      <c r="D73" s="70" t="s">
        <v>21</v>
      </c>
      <c r="E73" s="8"/>
      <c r="F73" s="9">
        <v>1000</v>
      </c>
      <c r="G73" s="71">
        <v>1000</v>
      </c>
      <c r="H73" s="71">
        <v>1000</v>
      </c>
      <c r="I73" s="71">
        <v>1000</v>
      </c>
    </row>
    <row r="74" spans="1:9" ht="25.5" x14ac:dyDescent="0.25">
      <c r="A74" s="201">
        <v>4</v>
      </c>
      <c r="B74" s="202"/>
      <c r="C74" s="203"/>
      <c r="D74" s="70" t="s">
        <v>12</v>
      </c>
      <c r="E74" s="8">
        <f>SUM(E75)</f>
        <v>3217.78</v>
      </c>
      <c r="F74" s="9">
        <f>SUM(F75)</f>
        <v>3000</v>
      </c>
      <c r="G74" s="71">
        <f>SUM(G75)</f>
        <v>3000</v>
      </c>
      <c r="H74" s="9">
        <f>SUM(H75)</f>
        <v>3000</v>
      </c>
      <c r="I74" s="10">
        <f>SUM(I75)</f>
        <v>3000</v>
      </c>
    </row>
    <row r="75" spans="1:9" ht="25.5" x14ac:dyDescent="0.25">
      <c r="A75" s="201">
        <v>42</v>
      </c>
      <c r="B75" s="202"/>
      <c r="C75" s="203"/>
      <c r="D75" s="27" t="s">
        <v>29</v>
      </c>
      <c r="E75" s="8">
        <v>3217.78</v>
      </c>
      <c r="F75" s="9">
        <v>3000</v>
      </c>
      <c r="G75" s="71">
        <v>3000</v>
      </c>
      <c r="H75" s="71">
        <v>3000</v>
      </c>
      <c r="I75" s="71">
        <v>3000</v>
      </c>
    </row>
    <row r="76" spans="1:9" ht="27" customHeight="1" x14ac:dyDescent="0.25">
      <c r="A76" s="231" t="s">
        <v>110</v>
      </c>
      <c r="B76" s="232"/>
      <c r="C76" s="233"/>
      <c r="D76" s="154" t="s">
        <v>119</v>
      </c>
      <c r="E76" s="153">
        <f>SUM(E77)</f>
        <v>0</v>
      </c>
      <c r="F76" s="146">
        <f t="shared" ref="F76:H76" si="15">SUM(F77)</f>
        <v>10</v>
      </c>
      <c r="G76" s="147">
        <f t="shared" si="15"/>
        <v>10</v>
      </c>
      <c r="H76" s="147">
        <f t="shared" si="15"/>
        <v>10</v>
      </c>
      <c r="I76" s="150">
        <f>SUM(I77)</f>
        <v>10</v>
      </c>
    </row>
    <row r="77" spans="1:9" ht="26.45" customHeight="1" x14ac:dyDescent="0.25">
      <c r="A77" s="219" t="s">
        <v>120</v>
      </c>
      <c r="B77" s="220"/>
      <c r="C77" s="221"/>
      <c r="D77" s="157" t="s">
        <v>121</v>
      </c>
      <c r="E77" s="136">
        <f>SUM(E78+E83)</f>
        <v>0</v>
      </c>
      <c r="F77" s="147">
        <f>SUM(F78+F83)</f>
        <v>10</v>
      </c>
      <c r="G77" s="156">
        <f>SUM(G78+G83)</f>
        <v>10</v>
      </c>
      <c r="H77" s="137">
        <f>SUM(H78+H83)</f>
        <v>10</v>
      </c>
      <c r="I77" s="138">
        <f>SUM(I78+I83)</f>
        <v>10</v>
      </c>
    </row>
    <row r="78" spans="1:9" ht="26.45" customHeight="1" x14ac:dyDescent="0.25">
      <c r="A78" s="201">
        <v>3</v>
      </c>
      <c r="B78" s="202"/>
      <c r="C78" s="203"/>
      <c r="D78" s="70" t="s">
        <v>10</v>
      </c>
      <c r="E78" s="8">
        <f>SUM(E79+E80+E81+E82)</f>
        <v>0</v>
      </c>
      <c r="F78" s="9">
        <f>SUM(F79+F80+F81+F82)</f>
        <v>10</v>
      </c>
      <c r="G78" s="71">
        <f>SUM(G79+G80+G81+G82)</f>
        <v>10</v>
      </c>
      <c r="H78" s="9">
        <f>SUM(H79+H80+H81+H82)</f>
        <v>10</v>
      </c>
      <c r="I78" s="10">
        <f>SUM(I79+I80+I81+I82)</f>
        <v>10</v>
      </c>
    </row>
    <row r="79" spans="1:9" ht="26.45" customHeight="1" x14ac:dyDescent="0.25">
      <c r="A79" s="93">
        <v>31</v>
      </c>
      <c r="B79" s="94"/>
      <c r="C79" s="95"/>
      <c r="D79" s="70" t="s">
        <v>11</v>
      </c>
      <c r="E79" s="8"/>
      <c r="F79" s="9"/>
      <c r="G79" s="71"/>
      <c r="H79" s="9"/>
      <c r="I79" s="10"/>
    </row>
    <row r="80" spans="1:9" ht="26.45" customHeight="1" x14ac:dyDescent="0.25">
      <c r="A80" s="93">
        <v>32</v>
      </c>
      <c r="B80" s="94"/>
      <c r="C80" s="95"/>
      <c r="D80" s="70" t="s">
        <v>21</v>
      </c>
      <c r="E80" s="8"/>
      <c r="F80" s="9"/>
      <c r="G80" s="71"/>
      <c r="H80" s="9"/>
      <c r="I80" s="10"/>
    </row>
    <row r="81" spans="1:9" ht="26.45" customHeight="1" x14ac:dyDescent="0.25">
      <c r="A81" s="93">
        <v>34</v>
      </c>
      <c r="B81" s="94"/>
      <c r="C81" s="95"/>
      <c r="D81" s="70" t="s">
        <v>70</v>
      </c>
      <c r="E81" s="8"/>
      <c r="F81" s="9">
        <v>10</v>
      </c>
      <c r="G81" s="9">
        <v>10</v>
      </c>
      <c r="H81" s="9">
        <v>10</v>
      </c>
      <c r="I81" s="9">
        <v>10</v>
      </c>
    </row>
    <row r="82" spans="1:9" ht="26.45" customHeight="1" x14ac:dyDescent="0.25">
      <c r="A82" s="93">
        <v>38</v>
      </c>
      <c r="B82" s="94"/>
      <c r="C82" s="95"/>
      <c r="D82" s="70" t="s">
        <v>71</v>
      </c>
      <c r="E82" s="8"/>
      <c r="F82" s="9"/>
      <c r="G82" s="71"/>
      <c r="H82" s="9"/>
      <c r="I82" s="10"/>
    </row>
    <row r="83" spans="1:9" ht="25.5" x14ac:dyDescent="0.25">
      <c r="A83" s="93">
        <v>4</v>
      </c>
      <c r="B83" s="94"/>
      <c r="C83" s="95"/>
      <c r="D83" s="70" t="s">
        <v>12</v>
      </c>
      <c r="E83" s="8">
        <f>SUM(E84:E85)</f>
        <v>0</v>
      </c>
      <c r="F83" s="9">
        <f>SUM(F84:F85)</f>
        <v>0</v>
      </c>
      <c r="G83" s="71">
        <f>SUM(G84:G85)</f>
        <v>0</v>
      </c>
      <c r="H83" s="9">
        <f>SUM(H84:H85)</f>
        <v>0</v>
      </c>
      <c r="I83" s="10">
        <f>SUM(H84+H85)</f>
        <v>0</v>
      </c>
    </row>
    <row r="84" spans="1:9" ht="25.5" x14ac:dyDescent="0.25">
      <c r="A84" s="201">
        <v>42</v>
      </c>
      <c r="B84" s="202"/>
      <c r="C84" s="203"/>
      <c r="D84" s="70" t="s">
        <v>29</v>
      </c>
      <c r="E84" s="8"/>
      <c r="F84" s="9"/>
      <c r="G84" s="71"/>
      <c r="H84" s="9"/>
      <c r="I84" s="10"/>
    </row>
    <row r="85" spans="1:9" ht="25.5" x14ac:dyDescent="0.25">
      <c r="A85" s="201">
        <v>45</v>
      </c>
      <c r="B85" s="202"/>
      <c r="C85" s="203"/>
      <c r="D85" s="70" t="s">
        <v>69</v>
      </c>
      <c r="E85" s="8"/>
      <c r="F85" s="9"/>
      <c r="G85" s="71"/>
      <c r="H85" s="9"/>
      <c r="I85" s="10"/>
    </row>
    <row r="86" spans="1:9" ht="27.75" customHeight="1" x14ac:dyDescent="0.25">
      <c r="A86" s="231" t="s">
        <v>113</v>
      </c>
      <c r="B86" s="232"/>
      <c r="C86" s="233"/>
      <c r="D86" s="154" t="s">
        <v>122</v>
      </c>
      <c r="E86" s="145">
        <f t="shared" ref="E86:I88" si="16">SUM(E87)</f>
        <v>86993.62</v>
      </c>
      <c r="F86" s="146">
        <f t="shared" si="16"/>
        <v>90000</v>
      </c>
      <c r="G86" s="147">
        <f t="shared" si="16"/>
        <v>90000</v>
      </c>
      <c r="H86" s="146">
        <f t="shared" si="16"/>
        <v>90000</v>
      </c>
      <c r="I86" s="149">
        <f t="shared" si="16"/>
        <v>90000</v>
      </c>
    </row>
    <row r="87" spans="1:9" ht="25.5" x14ac:dyDescent="0.25">
      <c r="A87" s="228" t="s">
        <v>157</v>
      </c>
      <c r="B87" s="234"/>
      <c r="C87" s="235"/>
      <c r="D87" s="151" t="s">
        <v>111</v>
      </c>
      <c r="E87" s="136">
        <f t="shared" si="16"/>
        <v>86993.62</v>
      </c>
      <c r="F87" s="137">
        <f t="shared" si="16"/>
        <v>90000</v>
      </c>
      <c r="G87" s="156">
        <f t="shared" si="16"/>
        <v>90000</v>
      </c>
      <c r="H87" s="137">
        <f t="shared" si="16"/>
        <v>90000</v>
      </c>
      <c r="I87" s="138">
        <f t="shared" si="16"/>
        <v>90000</v>
      </c>
    </row>
    <row r="88" spans="1:9" x14ac:dyDescent="0.25">
      <c r="A88" s="201">
        <v>3</v>
      </c>
      <c r="B88" s="202"/>
      <c r="C88" s="203"/>
      <c r="D88" s="70" t="s">
        <v>10</v>
      </c>
      <c r="E88" s="8">
        <f t="shared" si="16"/>
        <v>86993.62</v>
      </c>
      <c r="F88" s="9">
        <f t="shared" si="16"/>
        <v>90000</v>
      </c>
      <c r="G88" s="71">
        <f t="shared" si="16"/>
        <v>90000</v>
      </c>
      <c r="H88" s="9">
        <f t="shared" si="16"/>
        <v>90000</v>
      </c>
      <c r="I88" s="10">
        <f t="shared" si="16"/>
        <v>90000</v>
      </c>
    </row>
    <row r="89" spans="1:9" x14ac:dyDescent="0.25">
      <c r="A89" s="201">
        <v>32</v>
      </c>
      <c r="B89" s="202"/>
      <c r="C89" s="203"/>
      <c r="D89" s="70" t="s">
        <v>21</v>
      </c>
      <c r="E89" s="8">
        <v>86993.62</v>
      </c>
      <c r="F89" s="9">
        <v>90000</v>
      </c>
      <c r="G89" s="9">
        <v>90000</v>
      </c>
      <c r="H89" s="9">
        <v>90000</v>
      </c>
      <c r="I89" s="9">
        <v>90000</v>
      </c>
    </row>
    <row r="90" spans="1:9" ht="38.25" x14ac:dyDescent="0.25">
      <c r="A90" s="231" t="s">
        <v>132</v>
      </c>
      <c r="B90" s="232"/>
      <c r="C90" s="233"/>
      <c r="D90" s="154" t="s">
        <v>123</v>
      </c>
      <c r="E90" s="153">
        <f>SUM(E91)</f>
        <v>1084.5</v>
      </c>
      <c r="F90" s="147">
        <f>SUM(F91)</f>
        <v>1022</v>
      </c>
      <c r="G90" s="147">
        <f>SUM(G91)</f>
        <v>1025</v>
      </c>
      <c r="H90" s="146">
        <f>SUM(H91)</f>
        <v>1025</v>
      </c>
      <c r="I90" s="149">
        <f>SUM(I91)</f>
        <v>1025</v>
      </c>
    </row>
    <row r="91" spans="1:9" x14ac:dyDescent="0.25">
      <c r="A91" s="225" t="s">
        <v>155</v>
      </c>
      <c r="B91" s="226"/>
      <c r="C91" s="227"/>
      <c r="D91" s="155" t="s">
        <v>111</v>
      </c>
      <c r="E91" s="153">
        <f>SUM(E93)</f>
        <v>1084.5</v>
      </c>
      <c r="F91" s="147">
        <f t="shared" ref="F91:I92" si="17">SUM(F92)</f>
        <v>1022</v>
      </c>
      <c r="G91" s="147">
        <f t="shared" si="17"/>
        <v>1025</v>
      </c>
      <c r="H91" s="137">
        <f t="shared" si="17"/>
        <v>1025</v>
      </c>
      <c r="I91" s="138">
        <f t="shared" si="17"/>
        <v>1025</v>
      </c>
    </row>
    <row r="92" spans="1:9" x14ac:dyDescent="0.25">
      <c r="A92" s="201">
        <v>3</v>
      </c>
      <c r="B92" s="202"/>
      <c r="C92" s="203"/>
      <c r="D92" s="70" t="s">
        <v>10</v>
      </c>
      <c r="E92" s="8">
        <f>SUM(E93)</f>
        <v>1084.5</v>
      </c>
      <c r="F92" s="9">
        <f t="shared" si="17"/>
        <v>1022</v>
      </c>
      <c r="G92" s="9">
        <f t="shared" si="17"/>
        <v>1025</v>
      </c>
      <c r="H92" s="9">
        <f t="shared" si="17"/>
        <v>1025</v>
      </c>
      <c r="I92" s="10">
        <f t="shared" si="17"/>
        <v>1025</v>
      </c>
    </row>
    <row r="93" spans="1:9" ht="24.95" customHeight="1" x14ac:dyDescent="0.25">
      <c r="A93" s="201">
        <v>38</v>
      </c>
      <c r="B93" s="202"/>
      <c r="C93" s="203"/>
      <c r="D93" s="70" t="s">
        <v>71</v>
      </c>
      <c r="E93" s="8">
        <v>1084.5</v>
      </c>
      <c r="F93" s="9">
        <v>1022</v>
      </c>
      <c r="G93" s="9">
        <v>1025</v>
      </c>
      <c r="H93" s="9">
        <v>1025</v>
      </c>
      <c r="I93" s="9">
        <v>1025</v>
      </c>
    </row>
    <row r="94" spans="1:9" ht="14.45" customHeight="1" x14ac:dyDescent="0.25">
      <c r="A94" s="231" t="s">
        <v>165</v>
      </c>
      <c r="B94" s="232"/>
      <c r="C94" s="233"/>
      <c r="D94" s="154" t="s">
        <v>124</v>
      </c>
      <c r="E94" s="153">
        <f>SUM(E95+E98+E101)</f>
        <v>49524.929999999993</v>
      </c>
      <c r="F94" s="147">
        <f>SUM(F95+F98+F101)</f>
        <v>78273</v>
      </c>
      <c r="G94" s="147">
        <f>SUM(G95+G98+G102)</f>
        <v>45615</v>
      </c>
      <c r="H94" s="146">
        <f>SUM(H95+H98+H101)</f>
        <v>57315</v>
      </c>
      <c r="I94" s="149">
        <f>SUM(I95+I98+I101)</f>
        <v>57315</v>
      </c>
    </row>
    <row r="95" spans="1:9" ht="14.45" customHeight="1" x14ac:dyDescent="0.25">
      <c r="A95" s="219" t="s">
        <v>84</v>
      </c>
      <c r="B95" s="220"/>
      <c r="C95" s="221"/>
      <c r="D95" s="151" t="s">
        <v>85</v>
      </c>
      <c r="E95" s="136">
        <f t="shared" ref="E95:I96" si="18">SUM(E96)</f>
        <v>7419.35</v>
      </c>
      <c r="F95" s="137">
        <f t="shared" si="18"/>
        <v>12256</v>
      </c>
      <c r="G95" s="156">
        <f t="shared" si="18"/>
        <v>11226</v>
      </c>
      <c r="H95" s="137">
        <f t="shared" si="18"/>
        <v>11226</v>
      </c>
      <c r="I95" s="138">
        <f t="shared" si="18"/>
        <v>11226</v>
      </c>
    </row>
    <row r="96" spans="1:9" x14ac:dyDescent="0.25">
      <c r="A96" s="201">
        <v>3</v>
      </c>
      <c r="B96" s="202"/>
      <c r="C96" s="203"/>
      <c r="D96" s="70" t="s">
        <v>125</v>
      </c>
      <c r="E96" s="8">
        <f t="shared" si="18"/>
        <v>7419.35</v>
      </c>
      <c r="F96" s="9">
        <f t="shared" si="18"/>
        <v>12256</v>
      </c>
      <c r="G96" s="71">
        <f t="shared" si="18"/>
        <v>11226</v>
      </c>
      <c r="H96" s="9">
        <f t="shared" si="18"/>
        <v>11226</v>
      </c>
      <c r="I96" s="10">
        <f t="shared" si="18"/>
        <v>11226</v>
      </c>
    </row>
    <row r="97" spans="1:9" ht="23.45" customHeight="1" x14ac:dyDescent="0.25">
      <c r="A97" s="201">
        <v>31</v>
      </c>
      <c r="B97" s="202"/>
      <c r="C97" s="203"/>
      <c r="D97" s="70" t="s">
        <v>11</v>
      </c>
      <c r="E97" s="8">
        <v>7419.35</v>
      </c>
      <c r="F97" s="9">
        <v>12256</v>
      </c>
      <c r="G97" s="71">
        <v>11226</v>
      </c>
      <c r="H97" s="71">
        <v>11226</v>
      </c>
      <c r="I97" s="71">
        <v>11226</v>
      </c>
    </row>
    <row r="98" spans="1:9" ht="25.5" x14ac:dyDescent="0.25">
      <c r="A98" s="219" t="s">
        <v>115</v>
      </c>
      <c r="B98" s="220"/>
      <c r="C98" s="221"/>
      <c r="D98" s="151" t="s">
        <v>116</v>
      </c>
      <c r="E98" s="136">
        <f t="shared" ref="E98:I99" si="19">SUM(E99)</f>
        <v>19847.5</v>
      </c>
      <c r="F98" s="137">
        <f t="shared" si="19"/>
        <v>29250</v>
      </c>
      <c r="G98" s="156">
        <f t="shared" si="19"/>
        <v>17550</v>
      </c>
      <c r="H98" s="137">
        <f t="shared" si="19"/>
        <v>29250</v>
      </c>
      <c r="I98" s="138">
        <f t="shared" si="19"/>
        <v>29250</v>
      </c>
    </row>
    <row r="99" spans="1:9" ht="15" customHeight="1" x14ac:dyDescent="0.25">
      <c r="A99" s="73">
        <v>3</v>
      </c>
      <c r="B99" s="74"/>
      <c r="C99" s="75"/>
      <c r="D99" s="70" t="s">
        <v>10</v>
      </c>
      <c r="E99" s="8">
        <f t="shared" si="19"/>
        <v>19847.5</v>
      </c>
      <c r="F99" s="9">
        <f t="shared" si="19"/>
        <v>29250</v>
      </c>
      <c r="G99" s="71">
        <f t="shared" si="19"/>
        <v>17550</v>
      </c>
      <c r="H99" s="9">
        <f t="shared" si="19"/>
        <v>29250</v>
      </c>
      <c r="I99" s="10">
        <f t="shared" si="19"/>
        <v>29250</v>
      </c>
    </row>
    <row r="100" spans="1:9" x14ac:dyDescent="0.25">
      <c r="A100" s="201">
        <v>32</v>
      </c>
      <c r="B100" s="202"/>
      <c r="C100" s="203"/>
      <c r="D100" s="70" t="s">
        <v>21</v>
      </c>
      <c r="E100" s="8">
        <v>19847.5</v>
      </c>
      <c r="F100" s="9">
        <v>29250</v>
      </c>
      <c r="G100" s="71">
        <v>17550</v>
      </c>
      <c r="H100" s="71">
        <v>29250</v>
      </c>
      <c r="I100" s="71">
        <v>29250</v>
      </c>
    </row>
    <row r="101" spans="1:9" ht="14.45" customHeight="1" x14ac:dyDescent="0.25">
      <c r="A101" s="219" t="s">
        <v>159</v>
      </c>
      <c r="B101" s="220"/>
      <c r="C101" s="221"/>
      <c r="D101" s="151" t="s">
        <v>130</v>
      </c>
      <c r="E101" s="158">
        <f>SUM(E102)</f>
        <v>22258.079999999998</v>
      </c>
      <c r="F101" s="156">
        <f>SUM(F102)</f>
        <v>36767</v>
      </c>
      <c r="G101" s="156">
        <f>SUM(G102)</f>
        <v>16839</v>
      </c>
      <c r="H101" s="137">
        <f>SUM(H102)</f>
        <v>16839</v>
      </c>
      <c r="I101" s="138">
        <f>SUM(I102)</f>
        <v>16839</v>
      </c>
    </row>
    <row r="102" spans="1:9" x14ac:dyDescent="0.25">
      <c r="A102" s="201">
        <v>3</v>
      </c>
      <c r="B102" s="202"/>
      <c r="C102" s="203"/>
      <c r="D102" s="70" t="s">
        <v>10</v>
      </c>
      <c r="E102" s="72">
        <f>SUM(E103+E104)</f>
        <v>22258.079999999998</v>
      </c>
      <c r="F102" s="71">
        <f>SUM(F103+F104)</f>
        <v>36767</v>
      </c>
      <c r="G102" s="71">
        <f>SUM(G103+G104)</f>
        <v>16839</v>
      </c>
      <c r="H102" s="9">
        <f>SUM(H103+H104)</f>
        <v>16839</v>
      </c>
      <c r="I102" s="10">
        <f>SUM(I103+I104)</f>
        <v>16839</v>
      </c>
    </row>
    <row r="103" spans="1:9" x14ac:dyDescent="0.25">
      <c r="A103" s="201">
        <v>31</v>
      </c>
      <c r="B103" s="202"/>
      <c r="C103" s="203"/>
      <c r="D103" s="70" t="s">
        <v>11</v>
      </c>
      <c r="E103" s="72">
        <v>21505.73</v>
      </c>
      <c r="F103" s="71">
        <f>28199+1050+6618</f>
        <v>35867</v>
      </c>
      <c r="G103" s="71">
        <f>16839-990</f>
        <v>15849</v>
      </c>
      <c r="H103" s="71">
        <f t="shared" ref="H103:I103" si="20">16839-990</f>
        <v>15849</v>
      </c>
      <c r="I103" s="71">
        <f t="shared" si="20"/>
        <v>15849</v>
      </c>
    </row>
    <row r="104" spans="1:9" ht="24.95" customHeight="1" x14ac:dyDescent="0.25">
      <c r="A104" s="201">
        <v>32</v>
      </c>
      <c r="B104" s="202"/>
      <c r="C104" s="203"/>
      <c r="D104" s="70" t="s">
        <v>21</v>
      </c>
      <c r="E104" s="72">
        <v>752.35</v>
      </c>
      <c r="F104" s="71">
        <v>900</v>
      </c>
      <c r="G104" s="71">
        <v>990</v>
      </c>
      <c r="H104" s="71">
        <v>990</v>
      </c>
      <c r="I104" s="71">
        <v>990</v>
      </c>
    </row>
    <row r="105" spans="1:9" x14ac:dyDescent="0.25">
      <c r="A105" s="228" t="s">
        <v>167</v>
      </c>
      <c r="B105" s="229"/>
      <c r="C105" s="230"/>
      <c r="D105" s="151" t="s">
        <v>129</v>
      </c>
      <c r="E105" s="145">
        <f>SUM(E107+E110)</f>
        <v>0</v>
      </c>
      <c r="F105" s="146">
        <f>SUM(F106+F109)</f>
        <v>0</v>
      </c>
      <c r="G105" s="146">
        <f>SUM(G106+G109)</f>
        <v>0</v>
      </c>
      <c r="H105" s="146">
        <f>SUM(H106+H109)</f>
        <v>0</v>
      </c>
      <c r="I105" s="149">
        <f>SUM(I106+I109)</f>
        <v>0</v>
      </c>
    </row>
    <row r="106" spans="1:9" x14ac:dyDescent="0.25">
      <c r="A106" s="219" t="s">
        <v>159</v>
      </c>
      <c r="B106" s="220"/>
      <c r="C106" s="221"/>
      <c r="D106" s="151" t="s">
        <v>130</v>
      </c>
      <c r="E106" s="158">
        <f t="shared" ref="E106:I107" si="21">SUM(E107)</f>
        <v>0</v>
      </c>
      <c r="F106" s="156">
        <f t="shared" si="21"/>
        <v>0</v>
      </c>
      <c r="G106" s="156">
        <f t="shared" si="21"/>
        <v>0</v>
      </c>
      <c r="H106" s="137">
        <f t="shared" si="21"/>
        <v>0</v>
      </c>
      <c r="I106" s="138">
        <f t="shared" si="21"/>
        <v>0</v>
      </c>
    </row>
    <row r="107" spans="1:9" x14ac:dyDescent="0.25">
      <c r="A107" s="201">
        <v>3</v>
      </c>
      <c r="B107" s="202"/>
      <c r="C107" s="203"/>
      <c r="D107" s="70" t="s">
        <v>10</v>
      </c>
      <c r="E107" s="72">
        <f t="shared" si="21"/>
        <v>0</v>
      </c>
      <c r="F107" s="71">
        <f t="shared" si="21"/>
        <v>0</v>
      </c>
      <c r="G107" s="71">
        <f t="shared" si="21"/>
        <v>0</v>
      </c>
      <c r="H107" s="9">
        <f t="shared" si="21"/>
        <v>0</v>
      </c>
      <c r="I107" s="10">
        <f t="shared" si="21"/>
        <v>0</v>
      </c>
    </row>
    <row r="108" spans="1:9" ht="24.95" customHeight="1" x14ac:dyDescent="0.25">
      <c r="A108" s="201">
        <v>32</v>
      </c>
      <c r="B108" s="202"/>
      <c r="C108" s="203"/>
      <c r="D108" s="70" t="s">
        <v>21</v>
      </c>
      <c r="E108" s="72"/>
      <c r="F108" s="71"/>
      <c r="G108" s="71"/>
      <c r="H108" s="9"/>
      <c r="I108" s="10"/>
    </row>
    <row r="109" spans="1:9" ht="24.95" customHeight="1" x14ac:dyDescent="0.25">
      <c r="A109" s="219" t="s">
        <v>158</v>
      </c>
      <c r="B109" s="220"/>
      <c r="C109" s="221"/>
      <c r="D109" s="151" t="s">
        <v>131</v>
      </c>
      <c r="E109" s="158">
        <f t="shared" ref="E109:I110" si="22">SUM(E110)</f>
        <v>0</v>
      </c>
      <c r="F109" s="156">
        <f t="shared" si="22"/>
        <v>0</v>
      </c>
      <c r="G109" s="156">
        <f t="shared" si="22"/>
        <v>0</v>
      </c>
      <c r="H109" s="137">
        <f t="shared" si="22"/>
        <v>0</v>
      </c>
      <c r="I109" s="138">
        <f t="shared" si="22"/>
        <v>0</v>
      </c>
    </row>
    <row r="110" spans="1:9" x14ac:dyDescent="0.25">
      <c r="A110" s="201">
        <v>3</v>
      </c>
      <c r="B110" s="202"/>
      <c r="C110" s="203"/>
      <c r="D110" s="70" t="s">
        <v>125</v>
      </c>
      <c r="E110" s="72">
        <f t="shared" si="22"/>
        <v>0</v>
      </c>
      <c r="F110" s="71">
        <f t="shared" si="22"/>
        <v>0</v>
      </c>
      <c r="G110" s="71">
        <f t="shared" si="22"/>
        <v>0</v>
      </c>
      <c r="H110" s="9">
        <f t="shared" si="22"/>
        <v>0</v>
      </c>
      <c r="I110" s="10">
        <f t="shared" si="22"/>
        <v>0</v>
      </c>
    </row>
    <row r="111" spans="1:9" x14ac:dyDescent="0.25">
      <c r="A111" s="201">
        <v>32</v>
      </c>
      <c r="B111" s="202"/>
      <c r="C111" s="203"/>
      <c r="D111" s="70" t="s">
        <v>21</v>
      </c>
      <c r="E111" s="72"/>
      <c r="F111" s="71"/>
      <c r="G111" s="71"/>
      <c r="H111" s="9"/>
      <c r="I111" s="10"/>
    </row>
    <row r="112" spans="1:9" ht="38.25" x14ac:dyDescent="0.25">
      <c r="A112" s="222" t="s">
        <v>139</v>
      </c>
      <c r="B112" s="223"/>
      <c r="C112" s="224"/>
      <c r="D112" s="151" t="s">
        <v>90</v>
      </c>
      <c r="E112" s="145">
        <f>SUM(E114)</f>
        <v>42952</v>
      </c>
      <c r="F112" s="156">
        <f>SUM(F114)</f>
        <v>39952</v>
      </c>
      <c r="G112" s="156">
        <f>SUM(G114)</f>
        <v>39952</v>
      </c>
      <c r="H112" s="137">
        <f>SUM(H114)</f>
        <v>39952</v>
      </c>
      <c r="I112" s="138">
        <f>SUM(I114)</f>
        <v>39952</v>
      </c>
    </row>
    <row r="113" spans="1:18" x14ac:dyDescent="0.25">
      <c r="A113" s="225" t="s">
        <v>84</v>
      </c>
      <c r="B113" s="226"/>
      <c r="C113" s="227"/>
      <c r="D113" s="151" t="s">
        <v>85</v>
      </c>
      <c r="E113" s="158">
        <f>SUM(E114)</f>
        <v>42952</v>
      </c>
      <c r="F113" s="156">
        <f>SUM(F114)</f>
        <v>39952</v>
      </c>
      <c r="G113" s="156">
        <f>SUM(G114)</f>
        <v>39952</v>
      </c>
      <c r="H113" s="137">
        <f>SUM(H114)</f>
        <v>39952</v>
      </c>
      <c r="I113" s="138">
        <f>SUM(I114)</f>
        <v>39952</v>
      </c>
      <c r="P113" s="201"/>
      <c r="Q113" s="202"/>
      <c r="R113" s="203"/>
    </row>
    <row r="114" spans="1:18" x14ac:dyDescent="0.25">
      <c r="A114" s="216">
        <v>3</v>
      </c>
      <c r="B114" s="217"/>
      <c r="C114" s="218"/>
      <c r="D114" s="70" t="s">
        <v>10</v>
      </c>
      <c r="E114" s="72">
        <f>SUM(E115+E116)</f>
        <v>42952</v>
      </c>
      <c r="F114" s="71">
        <f>SUM(F115+F116)</f>
        <v>39952</v>
      </c>
      <c r="G114" s="71">
        <f>SUM(G115+G116)</f>
        <v>39952</v>
      </c>
      <c r="H114" s="9">
        <f>SUM(H115+H116)</f>
        <v>39952</v>
      </c>
      <c r="I114" s="10">
        <f>SUM(I115+I116)</f>
        <v>39952</v>
      </c>
    </row>
    <row r="115" spans="1:18" x14ac:dyDescent="0.25">
      <c r="A115" s="216">
        <v>32</v>
      </c>
      <c r="B115" s="217"/>
      <c r="C115" s="218"/>
      <c r="D115" s="70" t="s">
        <v>21</v>
      </c>
      <c r="E115" s="72">
        <v>42810.45</v>
      </c>
      <c r="F115" s="71">
        <f>1500+3500+34500+200</f>
        <v>39700</v>
      </c>
      <c r="G115" s="71">
        <f>39952-252</f>
        <v>39700</v>
      </c>
      <c r="H115" s="71">
        <f t="shared" ref="H115:I115" si="23">39952-252</f>
        <v>39700</v>
      </c>
      <c r="I115" s="71">
        <f t="shared" si="23"/>
        <v>39700</v>
      </c>
    </row>
    <row r="116" spans="1:18" ht="24.95" customHeight="1" x14ac:dyDescent="0.25">
      <c r="A116" s="210">
        <v>34</v>
      </c>
      <c r="B116" s="211"/>
      <c r="C116" s="212"/>
      <c r="D116" s="83" t="s">
        <v>70</v>
      </c>
      <c r="E116" s="83">
        <v>141.55000000000001</v>
      </c>
      <c r="F116" s="83">
        <v>252</v>
      </c>
      <c r="G116" s="83">
        <v>252</v>
      </c>
      <c r="H116" s="83">
        <v>252</v>
      </c>
      <c r="I116" s="83">
        <v>252</v>
      </c>
    </row>
    <row r="117" spans="1:18" ht="15" customHeight="1" x14ac:dyDescent="0.25">
      <c r="A117" s="159" t="s">
        <v>160</v>
      </c>
      <c r="B117" s="160"/>
      <c r="C117" s="161"/>
      <c r="D117" s="162" t="s">
        <v>141</v>
      </c>
      <c r="E117" s="163">
        <f>SUM(E119)</f>
        <v>0</v>
      </c>
      <c r="F117" s="164">
        <f>SUM(F119)</f>
        <v>0</v>
      </c>
      <c r="G117" s="164">
        <f>SUM(G119)</f>
        <v>0</v>
      </c>
      <c r="H117" s="164">
        <f>SUM(H119)</f>
        <v>0</v>
      </c>
      <c r="I117" s="164">
        <f>SUM(I119)</f>
        <v>0</v>
      </c>
    </row>
    <row r="118" spans="1:18" x14ac:dyDescent="0.25">
      <c r="A118" s="165"/>
      <c r="B118" s="165" t="s">
        <v>161</v>
      </c>
      <c r="C118" s="165"/>
      <c r="D118" s="166" t="s">
        <v>141</v>
      </c>
      <c r="E118" s="167">
        <f t="shared" ref="E118:I119" si="24">SUM(E119)</f>
        <v>0</v>
      </c>
      <c r="F118" s="166">
        <f t="shared" si="24"/>
        <v>0</v>
      </c>
      <c r="G118" s="166">
        <f t="shared" si="24"/>
        <v>0</v>
      </c>
      <c r="H118" s="166">
        <f t="shared" si="24"/>
        <v>0</v>
      </c>
      <c r="I118" s="166">
        <f t="shared" si="24"/>
        <v>0</v>
      </c>
    </row>
    <row r="119" spans="1:18" x14ac:dyDescent="0.25">
      <c r="A119" s="84">
        <v>3</v>
      </c>
      <c r="B119" s="85"/>
      <c r="C119" s="86"/>
      <c r="D119" s="83" t="s">
        <v>142</v>
      </c>
      <c r="E119" s="92">
        <f t="shared" si="24"/>
        <v>0</v>
      </c>
      <c r="F119" s="83">
        <f t="shared" si="24"/>
        <v>0</v>
      </c>
      <c r="G119" s="83">
        <f t="shared" si="24"/>
        <v>0</v>
      </c>
      <c r="H119" s="83">
        <f t="shared" si="24"/>
        <v>0</v>
      </c>
      <c r="I119" s="83">
        <f t="shared" si="24"/>
        <v>0</v>
      </c>
    </row>
    <row r="120" spans="1:18" ht="24.95" customHeight="1" x14ac:dyDescent="0.25">
      <c r="A120" s="84">
        <v>32</v>
      </c>
      <c r="B120" s="85"/>
      <c r="C120" s="86"/>
      <c r="D120" s="83" t="s">
        <v>10</v>
      </c>
      <c r="E120" s="92"/>
      <c r="F120" s="83"/>
      <c r="G120" s="83"/>
      <c r="H120" s="83"/>
      <c r="I120" s="83"/>
    </row>
    <row r="121" spans="1:18" ht="25.5" x14ac:dyDescent="0.25">
      <c r="A121" s="213" t="s">
        <v>162</v>
      </c>
      <c r="B121" s="214"/>
      <c r="C121" s="215"/>
      <c r="D121" s="144" t="s">
        <v>83</v>
      </c>
      <c r="E121" s="168">
        <f t="shared" ref="E121:I123" si="25">SUM(E122)</f>
        <v>14900</v>
      </c>
      <c r="F121" s="168">
        <f t="shared" si="25"/>
        <v>27300</v>
      </c>
      <c r="G121" s="168">
        <f t="shared" si="25"/>
        <v>32000</v>
      </c>
      <c r="H121" s="168">
        <f t="shared" si="25"/>
        <v>32000</v>
      </c>
      <c r="I121" s="168">
        <f t="shared" si="25"/>
        <v>0</v>
      </c>
    </row>
    <row r="122" spans="1:18" x14ac:dyDescent="0.25">
      <c r="A122" s="207" t="s">
        <v>163</v>
      </c>
      <c r="B122" s="208"/>
      <c r="C122" s="209"/>
      <c r="D122" s="169" t="s">
        <v>130</v>
      </c>
      <c r="E122" s="168">
        <f t="shared" si="25"/>
        <v>14900</v>
      </c>
      <c r="F122" s="168">
        <f t="shared" si="25"/>
        <v>27300</v>
      </c>
      <c r="G122" s="168">
        <f t="shared" si="25"/>
        <v>32000</v>
      </c>
      <c r="H122" s="168">
        <f t="shared" si="25"/>
        <v>32000</v>
      </c>
      <c r="I122" s="168">
        <f t="shared" si="25"/>
        <v>0</v>
      </c>
    </row>
    <row r="123" spans="1:18" x14ac:dyDescent="0.25">
      <c r="A123" s="210">
        <v>3</v>
      </c>
      <c r="B123" s="211"/>
      <c r="C123" s="212"/>
      <c r="D123" s="83" t="s">
        <v>10</v>
      </c>
      <c r="E123" s="83">
        <f t="shared" si="25"/>
        <v>14900</v>
      </c>
      <c r="F123" s="83">
        <f t="shared" si="25"/>
        <v>27300</v>
      </c>
      <c r="G123" s="83">
        <f t="shared" si="25"/>
        <v>32000</v>
      </c>
      <c r="H123" s="83">
        <f t="shared" si="25"/>
        <v>32000</v>
      </c>
      <c r="I123" s="83">
        <f t="shared" si="25"/>
        <v>0</v>
      </c>
    </row>
    <row r="124" spans="1:18" x14ac:dyDescent="0.25">
      <c r="A124" s="210">
        <v>31</v>
      </c>
      <c r="B124" s="211"/>
      <c r="C124" s="212"/>
      <c r="D124" s="83" t="s">
        <v>11</v>
      </c>
      <c r="E124" s="83">
        <f>14400+500</f>
        <v>14900</v>
      </c>
      <c r="F124" s="83">
        <v>27300</v>
      </c>
      <c r="G124" s="83">
        <v>32000</v>
      </c>
      <c r="H124" s="83">
        <v>32000</v>
      </c>
      <c r="I124" s="83"/>
    </row>
    <row r="125" spans="1:18" x14ac:dyDescent="0.25">
      <c r="A125" s="204"/>
      <c r="B125" s="205"/>
      <c r="C125" s="206"/>
      <c r="D125" s="83"/>
      <c r="E125" s="83"/>
      <c r="F125" s="83"/>
      <c r="G125" s="83"/>
      <c r="H125" s="83"/>
      <c r="I125" s="83"/>
    </row>
  </sheetData>
  <mergeCells count="97">
    <mergeCell ref="A24:C24"/>
    <mergeCell ref="A25:C25"/>
    <mergeCell ref="A17:C17"/>
    <mergeCell ref="A18:C18"/>
    <mergeCell ref="A19:C19"/>
    <mergeCell ref="A20:C20"/>
    <mergeCell ref="A23:C23"/>
    <mergeCell ref="A9:C9"/>
    <mergeCell ref="A10:C10"/>
    <mergeCell ref="A12:C12"/>
    <mergeCell ref="A11:C11"/>
    <mergeCell ref="A21:C21"/>
    <mergeCell ref="A13:C13"/>
    <mergeCell ref="A7:C7"/>
    <mergeCell ref="A8:C8"/>
    <mergeCell ref="A1:I1"/>
    <mergeCell ref="A3:I3"/>
    <mergeCell ref="A5:C5"/>
    <mergeCell ref="A6:C6"/>
    <mergeCell ref="A26:C26"/>
    <mergeCell ref="A31:C31"/>
    <mergeCell ref="A32:C32"/>
    <mergeCell ref="A33:C33"/>
    <mergeCell ref="A34:C34"/>
    <mergeCell ref="A48:C48"/>
    <mergeCell ref="A49:C49"/>
    <mergeCell ref="A50:C50"/>
    <mergeCell ref="A55:C55"/>
    <mergeCell ref="A35:C35"/>
    <mergeCell ref="A41:C41"/>
    <mergeCell ref="A45:C45"/>
    <mergeCell ref="A40:C40"/>
    <mergeCell ref="A42:C42"/>
    <mergeCell ref="A44:C44"/>
    <mergeCell ref="A46:C46"/>
    <mergeCell ref="A47:C47"/>
    <mergeCell ref="A36:C36"/>
    <mergeCell ref="A37:C37"/>
    <mergeCell ref="A38:C38"/>
    <mergeCell ref="A39:C39"/>
    <mergeCell ref="A56:C56"/>
    <mergeCell ref="A57:C57"/>
    <mergeCell ref="A58:C58"/>
    <mergeCell ref="A59:C59"/>
    <mergeCell ref="A60:C60"/>
    <mergeCell ref="A61:C61"/>
    <mergeCell ref="A62:C62"/>
    <mergeCell ref="A63:C63"/>
    <mergeCell ref="A66:C66"/>
    <mergeCell ref="A67:C67"/>
    <mergeCell ref="A68:C68"/>
    <mergeCell ref="A69:C69"/>
    <mergeCell ref="A70:C70"/>
    <mergeCell ref="A71:C71"/>
    <mergeCell ref="A74:C74"/>
    <mergeCell ref="A75:C75"/>
    <mergeCell ref="A76:C76"/>
    <mergeCell ref="A77:C77"/>
    <mergeCell ref="A78:C78"/>
    <mergeCell ref="A84:C84"/>
    <mergeCell ref="A85:C85"/>
    <mergeCell ref="A86:C86"/>
    <mergeCell ref="A87:C87"/>
    <mergeCell ref="A88:C88"/>
    <mergeCell ref="A89:C89"/>
    <mergeCell ref="A90:C90"/>
    <mergeCell ref="A92:C92"/>
    <mergeCell ref="A93:C93"/>
    <mergeCell ref="A94:C94"/>
    <mergeCell ref="A95:C95"/>
    <mergeCell ref="A91:C91"/>
    <mergeCell ref="A102:C102"/>
    <mergeCell ref="A103:C103"/>
    <mergeCell ref="A104:C104"/>
    <mergeCell ref="A105:C105"/>
    <mergeCell ref="A96:C96"/>
    <mergeCell ref="A97:C97"/>
    <mergeCell ref="A98:C98"/>
    <mergeCell ref="A100:C100"/>
    <mergeCell ref="A101:C101"/>
    <mergeCell ref="A111:C111"/>
    <mergeCell ref="A115:C115"/>
    <mergeCell ref="A106:C106"/>
    <mergeCell ref="A107:C107"/>
    <mergeCell ref="A108:C108"/>
    <mergeCell ref="A109:C109"/>
    <mergeCell ref="A110:C110"/>
    <mergeCell ref="A112:C112"/>
    <mergeCell ref="A113:C113"/>
    <mergeCell ref="A114:C114"/>
    <mergeCell ref="P113:R113"/>
    <mergeCell ref="A125:C125"/>
    <mergeCell ref="A122:C122"/>
    <mergeCell ref="A116:C116"/>
    <mergeCell ref="A123:C123"/>
    <mergeCell ref="A124:C124"/>
    <mergeCell ref="A121:C1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2025-10-23T11:17:00Z</cp:lastPrinted>
  <dcterms:created xsi:type="dcterms:W3CDTF">2022-08-12T12:51:27Z</dcterms:created>
  <dcterms:modified xsi:type="dcterms:W3CDTF">2025-12-19T10:33:28Z</dcterms:modified>
</cp:coreProperties>
</file>